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0" windowWidth="19440" windowHeight="12135"/>
  </bookViews>
  <sheets>
    <sheet name="Табл.1 РПр" sheetId="2" r:id="rId1"/>
  </sheets>
  <definedNames>
    <definedName name="_xlnm.Print_Area" localSheetId="0">'Табл.1 РПр'!$A$1:$M$50</definedName>
  </definedNames>
  <calcPr calcId="124519"/>
</workbook>
</file>

<file path=xl/calcChain.xml><?xml version="1.0" encoding="utf-8"?>
<calcChain xmlns="http://schemas.openxmlformats.org/spreadsheetml/2006/main">
  <c r="M22" i="2"/>
  <c r="M47" l="1"/>
  <c r="M26"/>
  <c r="M27"/>
  <c r="M15"/>
  <c r="K30"/>
  <c r="K26"/>
  <c r="K27"/>
  <c r="K28"/>
  <c r="C49"/>
  <c r="C45"/>
  <c r="C35"/>
  <c r="C29"/>
  <c r="C25"/>
  <c r="C21"/>
  <c r="C19"/>
  <c r="C10"/>
  <c r="C8" l="1"/>
  <c r="M11"/>
  <c r="M12"/>
  <c r="L33"/>
  <c r="K33"/>
  <c r="K22"/>
  <c r="K23"/>
  <c r="J33"/>
  <c r="I33"/>
  <c r="I28"/>
  <c r="M48" l="1"/>
  <c r="M50"/>
  <c r="M30"/>
  <c r="M20"/>
  <c r="M18"/>
  <c r="K12"/>
  <c r="D10"/>
  <c r="M24" l="1"/>
  <c r="L27"/>
  <c r="K48"/>
  <c r="K50"/>
  <c r="F45"/>
  <c r="M17" l="1"/>
  <c r="L26"/>
  <c r="L22"/>
  <c r="L23"/>
  <c r="L14"/>
  <c r="L15"/>
  <c r="L16"/>
  <c r="J27"/>
  <c r="J28"/>
  <c r="L43" l="1"/>
  <c r="M14"/>
  <c r="F10"/>
  <c r="J16"/>
  <c r="L12" l="1"/>
  <c r="J12"/>
  <c r="I12"/>
  <c r="I13"/>
  <c r="I14"/>
  <c r="I15"/>
  <c r="I16"/>
  <c r="M46"/>
  <c r="M43"/>
  <c r="M38"/>
  <c r="L38"/>
  <c r="K38"/>
  <c r="J38"/>
  <c r="L30"/>
  <c r="J30"/>
  <c r="J26"/>
  <c r="J23"/>
  <c r="M13"/>
  <c r="L13"/>
  <c r="K13"/>
  <c r="J13"/>
  <c r="M31"/>
  <c r="L31"/>
  <c r="K31"/>
  <c r="J31"/>
  <c r="D25"/>
  <c r="E25"/>
  <c r="F25"/>
  <c r="G25"/>
  <c r="M25" s="1"/>
  <c r="I26"/>
  <c r="I20"/>
  <c r="K25" l="1"/>
  <c r="J25"/>
  <c r="I25"/>
  <c r="K47"/>
  <c r="J47"/>
  <c r="L20"/>
  <c r="K20"/>
  <c r="J20"/>
  <c r="I27"/>
  <c r="L50" l="1"/>
  <c r="J50"/>
  <c r="I50"/>
  <c r="G49"/>
  <c r="M49" s="1"/>
  <c r="F49"/>
  <c r="E49"/>
  <c r="D49"/>
  <c r="L48"/>
  <c r="J48"/>
  <c r="I48"/>
  <c r="L47"/>
  <c r="I47"/>
  <c r="L46"/>
  <c r="K46"/>
  <c r="J46"/>
  <c r="I46"/>
  <c r="G45"/>
  <c r="E45"/>
  <c r="D45"/>
  <c r="M44"/>
  <c r="L44"/>
  <c r="K44"/>
  <c r="J44"/>
  <c r="I44"/>
  <c r="I43"/>
  <c r="M42"/>
  <c r="L42"/>
  <c r="I42"/>
  <c r="G41"/>
  <c r="F41"/>
  <c r="E41"/>
  <c r="M40"/>
  <c r="L40"/>
  <c r="K40"/>
  <c r="J40"/>
  <c r="I40"/>
  <c r="M39"/>
  <c r="L39"/>
  <c r="K39"/>
  <c r="J39"/>
  <c r="I39"/>
  <c r="I38"/>
  <c r="M37"/>
  <c r="L37"/>
  <c r="K37"/>
  <c r="J37"/>
  <c r="I37"/>
  <c r="M36"/>
  <c r="L36"/>
  <c r="K36"/>
  <c r="J36"/>
  <c r="I36"/>
  <c r="G35"/>
  <c r="F35"/>
  <c r="E35"/>
  <c r="D35"/>
  <c r="M34"/>
  <c r="K34"/>
  <c r="J34"/>
  <c r="M32"/>
  <c r="L32"/>
  <c r="K32"/>
  <c r="J32"/>
  <c r="I32"/>
  <c r="I31"/>
  <c r="I30"/>
  <c r="G29"/>
  <c r="F29"/>
  <c r="E29"/>
  <c r="D29"/>
  <c r="L24"/>
  <c r="K24"/>
  <c r="J24"/>
  <c r="I24"/>
  <c r="I23"/>
  <c r="I22"/>
  <c r="G21"/>
  <c r="F21"/>
  <c r="E21"/>
  <c r="D21"/>
  <c r="G19"/>
  <c r="M19" s="1"/>
  <c r="F19"/>
  <c r="E19"/>
  <c r="D19"/>
  <c r="L18"/>
  <c r="K18"/>
  <c r="J18"/>
  <c r="I18"/>
  <c r="L17"/>
  <c r="K17"/>
  <c r="J17"/>
  <c r="I17"/>
  <c r="K14"/>
  <c r="J14"/>
  <c r="L11"/>
  <c r="K11"/>
  <c r="J11"/>
  <c r="I11"/>
  <c r="G10"/>
  <c r="E10"/>
  <c r="K49" l="1"/>
  <c r="D8"/>
  <c r="M35"/>
  <c r="K35"/>
  <c r="L35"/>
  <c r="J35"/>
  <c r="K19"/>
  <c r="J19"/>
  <c r="L19"/>
  <c r="J49"/>
  <c r="I49" s="1"/>
  <c r="L45"/>
  <c r="I45"/>
  <c r="G8"/>
  <c r="M21"/>
  <c r="F8"/>
  <c r="I19"/>
  <c r="J10"/>
  <c r="M10"/>
  <c r="L10" s="1"/>
  <c r="I10"/>
  <c r="K21"/>
  <c r="L49"/>
  <c r="M45"/>
  <c r="M29"/>
  <c r="L21"/>
  <c r="J21"/>
  <c r="L29"/>
  <c r="K45"/>
  <c r="J45" s="1"/>
  <c r="I21"/>
  <c r="K29"/>
  <c r="M41"/>
  <c r="K10"/>
  <c r="I29"/>
  <c r="L41"/>
  <c r="I41"/>
  <c r="E8"/>
  <c r="J29"/>
  <c r="H11" l="1"/>
  <c r="H24"/>
  <c r="H34"/>
  <c r="H12"/>
  <c r="H14"/>
  <c r="H20"/>
  <c r="H19" s="1"/>
  <c r="H13"/>
  <c r="H22"/>
  <c r="H26"/>
  <c r="H33"/>
  <c r="H42"/>
  <c r="J8"/>
  <c r="H37"/>
  <c r="H18"/>
  <c r="H28"/>
  <c r="H44"/>
  <c r="H46"/>
  <c r="H16"/>
  <c r="H32"/>
  <c r="H31"/>
  <c r="H50"/>
  <c r="H49" s="1"/>
  <c r="H40"/>
  <c r="H48"/>
  <c r="H27"/>
  <c r="H47"/>
  <c r="H36"/>
  <c r="H38"/>
  <c r="H15"/>
  <c r="H39"/>
  <c r="H17"/>
  <c r="H30"/>
  <c r="H23"/>
  <c r="H43"/>
  <c r="I8"/>
  <c r="K8"/>
  <c r="I35"/>
  <c r="H29" l="1"/>
  <c r="H35"/>
  <c r="H25"/>
  <c r="H45"/>
  <c r="H10"/>
  <c r="H41"/>
  <c r="H21"/>
  <c r="H8" l="1"/>
  <c r="L25"/>
  <c r="M8" l="1"/>
  <c r="L8"/>
  <c r="D41" l="1"/>
</calcChain>
</file>

<file path=xl/sharedStrings.xml><?xml version="1.0" encoding="utf-8"?>
<sst xmlns="http://schemas.openxmlformats.org/spreadsheetml/2006/main" count="106" uniqueCount="95">
  <si>
    <t>Всего</t>
  </si>
  <si>
    <t>в том числе:</t>
  </si>
  <si>
    <t>Резервные фонды</t>
  </si>
  <si>
    <t>Другие общегосударственные вопросы</t>
  </si>
  <si>
    <t>Органы внутренних дел</t>
  </si>
  <si>
    <t>Обеспечение пожарной безопасности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</si>
  <si>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</si>
  <si>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</si>
  <si>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</si>
  <si>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</si>
  <si>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</si>
  <si>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</si>
  <si>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</si>
  <si>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</si>
  <si>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сумма</t>
  </si>
  <si>
    <t>Общегосударственные вопросы</t>
  </si>
  <si>
    <t>Национальная оборона</t>
  </si>
  <si>
    <t>Национальная безопастность и правоохранительная деятельность</t>
  </si>
  <si>
    <t>Национальная экономика</t>
  </si>
  <si>
    <t>Транспорт</t>
  </si>
  <si>
    <t>Другие вопросы в области национальной экономики</t>
  </si>
  <si>
    <t>Жилищно-коммунальное хозяйство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</si>
  <si>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</si>
  <si>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</si>
  <si>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</si>
  <si>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</si>
  <si>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</si>
  <si>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Социальная политика</t>
  </si>
  <si>
    <t>Физическая культура и спорт</t>
  </si>
  <si>
    <t>Доля в сумме расходов, %</t>
  </si>
  <si>
    <t>-</t>
  </si>
  <si>
    <t>Раздел, подраздел</t>
  </si>
  <si>
    <t>0102</t>
  </si>
  <si>
    <t>0103</t>
  </si>
  <si>
    <t>0104</t>
  </si>
  <si>
    <t>0106</t>
  </si>
  <si>
    <t>0107</t>
  </si>
  <si>
    <t>0113</t>
  </si>
  <si>
    <t>0111</t>
  </si>
  <si>
    <t>0408</t>
  </si>
  <si>
    <t>0501</t>
  </si>
  <si>
    <t>0502</t>
  </si>
  <si>
    <t>0503</t>
  </si>
  <si>
    <t>0707</t>
  </si>
  <si>
    <t>0801</t>
  </si>
  <si>
    <t>0804</t>
  </si>
  <si>
    <t>1003</t>
  </si>
  <si>
    <t>1101</t>
  </si>
  <si>
    <t>01 00</t>
  </si>
  <si>
    <t>02 00</t>
  </si>
  <si>
    <t>03 00</t>
  </si>
  <si>
    <t>04 00</t>
  </si>
  <si>
    <t xml:space="preserve"> 05 00</t>
  </si>
  <si>
    <t>07 00</t>
  </si>
  <si>
    <t>08 00</t>
  </si>
  <si>
    <t>10 00</t>
  </si>
  <si>
    <t>11 00</t>
  </si>
  <si>
    <t>0309</t>
  </si>
  <si>
    <t>0310</t>
  </si>
  <si>
    <t>1001</t>
  </si>
  <si>
    <t>СРАВНИТЕЛЬНАЯ ТАБЛИЦА ПО РАСХОДАМ БЮДЖЕТА В РАЗРЕЗЕ РАЗДЕЛОВ, ПОДРАЗДЕЛОВ</t>
  </si>
  <si>
    <t>Мобилизация и вневойсковая подготовка</t>
  </si>
  <si>
    <t>0505</t>
  </si>
  <si>
    <t>АНАЛИЗ КАССОВОГО ИСПОЛНЕНИЯ РАСХОДОВ МЕСТНОГО БЮДЖЕТА</t>
  </si>
  <si>
    <t>0203</t>
  </si>
  <si>
    <t>0409</t>
  </si>
  <si>
    <t>Таблица 1 (тыс.рублей)</t>
  </si>
  <si>
    <t>Функционирование высшего должностного лица муниципального образования (Главы МО)</t>
  </si>
  <si>
    <t>Функционирование местной администрации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</si>
  <si>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</si>
  <si>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</si>
  <si>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Обеспечение проведения выборов и референдумов</t>
  </si>
  <si>
    <t>0302</t>
  </si>
  <si>
    <t>0701</t>
  </si>
  <si>
    <t>0702</t>
  </si>
  <si>
    <t>0709</t>
  </si>
  <si>
    <t xml:space="preserve">Другие вопросы в области культуры, кинематографии
</t>
  </si>
  <si>
    <t>Другие вопросы в области социальной политики</t>
  </si>
  <si>
    <t>1006</t>
  </si>
  <si>
    <t>Функционирование  представительных органов муниципальных образований</t>
  </si>
  <si>
    <t>Обеспечение деятельности финансовых органов и органов финансового (финансово-бюджетного) надзора</t>
  </si>
  <si>
    <t>темп прироста,        %</t>
  </si>
  <si>
    <t>0412</t>
  </si>
  <si>
    <t xml:space="preserve">Молодежная политика </t>
  </si>
  <si>
    <t>Бюджетные назначения на 2019 год (Реш.от 27.12.2018 №2)</t>
  </si>
  <si>
    <t xml:space="preserve">Уточненные бюджетные назначения на 2019 год </t>
  </si>
  <si>
    <t>на 2019 год, %</t>
  </si>
  <si>
    <t>ПРИЛОЖЕНИЕ № 2 к  пояснительной записке за 9 месяцев 2019 года</t>
  </si>
  <si>
    <t>Кассовое исполнение за 9 месяцев 2018 года</t>
  </si>
  <si>
    <t xml:space="preserve">Уточненный план  на        9 месяцев 2019 года </t>
  </si>
  <si>
    <t xml:space="preserve">Отклонение  показателей  исполнения бюджета            за 9 месяцев 2019 года относительно уточненных бюджетных назначений на 9 месяцев2019 года, тыс.руб.  </t>
  </si>
  <si>
    <t>Исполнение бюджета         за 9 месяцев 2019 года относительно уточненных бюджетных назначений</t>
  </si>
  <si>
    <t>Отклонение показателей исполнения бюджета за 9 месяцев 2019 года относительно 9 месяцев 2018 года</t>
  </si>
  <si>
    <t>на 9 месяцев 2019 года, %</t>
  </si>
  <si>
    <t xml:space="preserve">Кассовое исполнение за 9 месяцев 2019 года 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</si>
</sst>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-* #,##0.0_р_._-;\-* #,##0.0_р_._-;_-* &quot;-&quot;??_р_._-;_-@_-"/>
    <numFmt numFmtId="165" formatCode="0.0%"/>
    <numFmt numFmtId="166" formatCode="#,##0.0"/>
    <numFmt numFmtId="167" formatCode="#,##0.0_ ;\-#,##0.0\ "/>
    <numFmt numFmtId="168" formatCode="#,##0.0_р_.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vertical="center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3" borderId="0" xfId="0" applyFill="1" applyBorder="1"/>
    <xf numFmtId="0" fontId="0" fillId="0" borderId="0" xfId="0" applyFill="1" applyBorder="1"/>
    <xf numFmtId="165" fontId="3" fillId="0" borderId="4" xfId="1" applyNumberFormat="1" applyFont="1" applyBorder="1" applyAlignment="1">
      <alignment horizontal="center" vertical="center" wrapText="1"/>
    </xf>
    <xf numFmtId="168" fontId="3" fillId="0" borderId="4" xfId="0" applyNumberFormat="1" applyFont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8" fillId="4" borderId="5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164" fontId="8" fillId="4" borderId="13" xfId="2" applyNumberFormat="1" applyFont="1" applyFill="1" applyBorder="1" applyAlignment="1" applyProtection="1">
      <alignment horizontal="center" vertical="center"/>
      <protection locked="0"/>
    </xf>
    <xf numFmtId="164" fontId="8" fillId="4" borderId="12" xfId="2" applyNumberFormat="1" applyFont="1" applyFill="1" applyBorder="1" applyAlignment="1" applyProtection="1">
      <alignment horizontal="center" vertical="center"/>
      <protection locked="0"/>
    </xf>
    <xf numFmtId="165" fontId="8" fillId="4" borderId="13" xfId="1" applyNumberFormat="1" applyFont="1" applyFill="1" applyBorder="1" applyAlignment="1" applyProtection="1">
      <alignment horizontal="center" vertical="center"/>
      <protection locked="0"/>
    </xf>
    <xf numFmtId="166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5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7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4" fontId="5" fillId="4" borderId="1" xfId="2" applyNumberFormat="1" applyFont="1" applyFill="1" applyBorder="1" applyAlignment="1" applyProtection="1">
      <alignment horizontal="center" vertical="center"/>
      <protection locked="0"/>
    </xf>
    <xf numFmtId="164" fontId="5" fillId="4" borderId="15" xfId="2" applyNumberFormat="1" applyFont="1" applyFill="1" applyBorder="1" applyAlignment="1" applyProtection="1">
      <alignment horizontal="center" vertical="center"/>
      <protection locked="0"/>
    </xf>
    <xf numFmtId="164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16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5" fillId="4" borderId="1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49" fontId="9" fillId="5" borderId="8" xfId="0" applyNumberFormat="1" applyFont="1" applyFill="1" applyBorder="1" applyAlignment="1">
      <alignment horizontal="center" vertical="center"/>
    </xf>
    <xf numFmtId="164" fontId="8" fillId="5" borderId="1" xfId="2" applyNumberFormat="1" applyFont="1" applyFill="1" applyBorder="1" applyAlignment="1">
      <alignment horizontal="center" vertical="center"/>
    </xf>
    <xf numFmtId="164" fontId="8" fillId="5" borderId="15" xfId="2" applyNumberFormat="1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 wrapText="1"/>
    </xf>
    <xf numFmtId="166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7" fontId="8" fillId="5" borderId="1" xfId="0" applyNumberFormat="1" applyFont="1" applyFill="1" applyBorder="1" applyAlignment="1">
      <alignment horizontal="center" vertical="center"/>
    </xf>
    <xf numFmtId="165" fontId="8" fillId="5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4" fontId="5" fillId="0" borderId="1" xfId="2" applyNumberFormat="1" applyFont="1" applyBorder="1" applyAlignment="1" applyProtection="1">
      <alignment horizontal="center" vertical="center"/>
      <protection locked="0"/>
    </xf>
    <xf numFmtId="164" fontId="5" fillId="0" borderId="15" xfId="2" applyNumberFormat="1" applyFont="1" applyBorder="1" applyAlignment="1" applyProtection="1">
      <alignment horizontal="center" vertic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167" fontId="5" fillId="0" borderId="1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wrapText="1"/>
    </xf>
    <xf numFmtId="164" fontId="5" fillId="0" borderId="1" xfId="2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wrapText="1"/>
    </xf>
    <xf numFmtId="164" fontId="5" fillId="0" borderId="6" xfId="2" applyNumberFormat="1" applyFont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49" fontId="9" fillId="5" borderId="8" xfId="0" applyNumberFormat="1" applyFont="1" applyFill="1" applyBorder="1" applyAlignment="1">
      <alignment horizontal="center" vertical="center" wrapText="1"/>
    </xf>
    <xf numFmtId="164" fontId="8" fillId="5" borderId="22" xfId="2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 wrapText="1"/>
    </xf>
    <xf numFmtId="49" fontId="3" fillId="6" borderId="8" xfId="0" applyNumberFormat="1" applyFont="1" applyFill="1" applyBorder="1" applyAlignment="1">
      <alignment horizontal="center" vertical="center" wrapText="1"/>
    </xf>
    <xf numFmtId="164" fontId="5" fillId="6" borderId="1" xfId="2" applyNumberFormat="1" applyFont="1" applyFill="1" applyBorder="1" applyAlignment="1" applyProtection="1">
      <alignment horizontal="center" vertical="center"/>
      <protection locked="0"/>
    </xf>
    <xf numFmtId="164" fontId="5" fillId="6" borderId="6" xfId="2" applyNumberFormat="1" applyFont="1" applyFill="1" applyBorder="1" applyAlignment="1" applyProtection="1">
      <alignment horizontal="center" vertical="center"/>
      <protection locked="0"/>
    </xf>
    <xf numFmtId="49" fontId="9" fillId="5" borderId="5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/>
    </xf>
    <xf numFmtId="164" fontId="5" fillId="0" borderId="15" xfId="2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5" xfId="2" applyNumberFormat="1" applyFont="1" applyFill="1" applyBorder="1" applyAlignment="1" applyProtection="1">
      <alignment horizontal="center" vertical="center"/>
      <protection locked="0"/>
    </xf>
    <xf numFmtId="167" fontId="5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166" fontId="5" fillId="0" borderId="1" xfId="2" applyNumberFormat="1" applyFont="1" applyBorder="1" applyAlignment="1" applyProtection="1">
      <alignment horizontal="center" vertical="center" wrapText="1"/>
      <protection locked="0"/>
    </xf>
    <xf numFmtId="164" fontId="5" fillId="0" borderId="1" xfId="2" applyNumberFormat="1" applyFont="1" applyBorder="1" applyAlignment="1">
      <alignment horizontal="center" vertical="center"/>
    </xf>
    <xf numFmtId="164" fontId="5" fillId="0" borderId="15" xfId="2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166" fontId="5" fillId="3" borderId="1" xfId="2" applyNumberFormat="1" applyFont="1" applyFill="1" applyBorder="1" applyAlignment="1" applyProtection="1">
      <alignment horizontal="center" vertical="center" wrapText="1"/>
      <protection locked="0"/>
    </xf>
    <xf numFmtId="167" fontId="5" fillId="3" borderId="1" xfId="0" applyNumberFormat="1" applyFont="1" applyFill="1" applyBorder="1" applyAlignment="1">
      <alignment horizontal="center" vertical="center"/>
    </xf>
    <xf numFmtId="165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164" fontId="5" fillId="0" borderId="4" xfId="2" applyNumberFormat="1" applyFont="1" applyBorder="1" applyAlignment="1">
      <alignment horizontal="center" vertical="center"/>
    </xf>
    <xf numFmtId="164" fontId="5" fillId="0" borderId="16" xfId="2" applyNumberFormat="1" applyFont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Border="1" applyAlignment="1" applyProtection="1">
      <alignment horizontal="center" vertical="center" wrapText="1"/>
      <protection locked="0"/>
    </xf>
    <xf numFmtId="165" fontId="5" fillId="0" borderId="4" xfId="0" applyNumberFormat="1" applyFont="1" applyBorder="1" applyAlignment="1" applyProtection="1">
      <alignment horizontal="center" vertical="center" wrapText="1"/>
      <protection locked="0"/>
    </xf>
    <xf numFmtId="167" fontId="5" fillId="0" borderId="4" xfId="0" applyNumberFormat="1" applyFont="1" applyBorder="1" applyAlignment="1">
      <alignment horizontal="center" vertical="center"/>
    </xf>
    <xf numFmtId="165" fontId="8" fillId="6" borderId="2" xfId="0" applyNumberFormat="1" applyFont="1" applyFill="1" applyBorder="1" applyAlignment="1">
      <alignment horizontal="center" vertical="center"/>
    </xf>
    <xf numFmtId="165" fontId="5" fillId="6" borderId="2" xfId="0" applyNumberFormat="1" applyFont="1" applyFill="1" applyBorder="1" applyAlignment="1">
      <alignment horizontal="center" vertical="center"/>
    </xf>
    <xf numFmtId="164" fontId="9" fillId="5" borderId="1" xfId="2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>
      <alignment horizontal="center" vertical="center"/>
    </xf>
    <xf numFmtId="165" fontId="8" fillId="7" borderId="2" xfId="0" applyNumberFormat="1" applyFont="1" applyFill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3" fillId="0" borderId="1" xfId="2" applyNumberFormat="1" applyFont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0"/>
  <sheetViews>
    <sheetView tabSelected="1" zoomScale="89" zoomScaleNormal="89" zoomScaleSheetLayoutView="90" workbookViewId="0">
      <selection activeCell="G45" sqref="G45"/>
    </sheetView>
  </sheetViews>
  <sheetFormatPr defaultRowHeight="15"/>
  <cols>
    <col min="1" max="1" width="41.7109375" customWidth="1"/>
    <col min="2" max="2" width="10.140625" customWidth="1"/>
    <col min="3" max="4" width="11.5703125" customWidth="1"/>
    <col min="5" max="5" width="13" customWidth="1"/>
    <col min="6" max="7" width="12.140625" customWidth="1"/>
    <col min="8" max="8" width="10" customWidth="1"/>
    <col min="9" max="9" width="21" customWidth="1"/>
    <col min="10" max="10" width="9.140625" customWidth="1"/>
    <col min="11" max="11" width="13" customWidth="1"/>
    <col min="12" max="12" width="15.5703125" style="4" customWidth="1"/>
    <col min="13" max="13" width="14.140625" customWidth="1"/>
    <col min="14" max="14" width="12.5703125" style="6" customWidth="1"/>
    <col min="15" max="76" width="9.140625" style="6" customWidth="1"/>
    <col min="77" max="80" width="9.140625" style="3" customWidth="1"/>
  </cols>
  <sheetData>
    <row r="1" spans="1:80" ht="35.25" customHeight="1">
      <c r="C1" s="14"/>
      <c r="K1" s="98" t="s">
        <v>87</v>
      </c>
      <c r="L1" s="98"/>
      <c r="M1" s="98"/>
    </row>
    <row r="2" spans="1:80" ht="15.75" customHeight="1">
      <c r="A2" s="111" t="s">
        <v>63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80" ht="3" hidden="1" customHeight="1">
      <c r="K3" s="13"/>
      <c r="L3" s="13"/>
      <c r="M3" s="13"/>
    </row>
    <row r="4" spans="1:80" ht="15" customHeight="1">
      <c r="A4" s="103" t="s">
        <v>60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80" ht="13.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04" t="s">
        <v>66</v>
      </c>
      <c r="M5" s="104"/>
    </row>
    <row r="6" spans="1:80" ht="62.25" customHeight="1">
      <c r="A6" s="105"/>
      <c r="B6" s="92" t="s">
        <v>31</v>
      </c>
      <c r="C6" s="92" t="s">
        <v>88</v>
      </c>
      <c r="D6" s="99" t="s">
        <v>84</v>
      </c>
      <c r="E6" s="107" t="s">
        <v>85</v>
      </c>
      <c r="F6" s="109" t="s">
        <v>89</v>
      </c>
      <c r="G6" s="109" t="s">
        <v>94</v>
      </c>
      <c r="H6" s="101" t="s">
        <v>29</v>
      </c>
      <c r="I6" s="96" t="s">
        <v>90</v>
      </c>
      <c r="J6" s="96" t="s">
        <v>91</v>
      </c>
      <c r="K6" s="96"/>
      <c r="L6" s="94" t="s">
        <v>92</v>
      </c>
      <c r="M6" s="95"/>
    </row>
    <row r="7" spans="1:80" ht="63.75" customHeight="1" thickBot="1">
      <c r="A7" s="106"/>
      <c r="B7" s="93"/>
      <c r="C7" s="93"/>
      <c r="D7" s="100"/>
      <c r="E7" s="108"/>
      <c r="F7" s="110"/>
      <c r="G7" s="110"/>
      <c r="H7" s="102"/>
      <c r="I7" s="97"/>
      <c r="J7" s="8" t="s">
        <v>86</v>
      </c>
      <c r="K7" s="9" t="s">
        <v>93</v>
      </c>
      <c r="L7" s="11" t="s">
        <v>14</v>
      </c>
      <c r="M7" s="12" t="s">
        <v>81</v>
      </c>
    </row>
    <row r="8" spans="1:80">
      <c r="A8" s="15" t="s">
        <v>0</v>
      </c>
      <c r="B8" s="16"/>
      <c r="C8" s="17">
        <f>C10+C19+C21+C25+C29+C35+C45+C49</f>
        <v>28086.1</v>
      </c>
      <c r="D8" s="18">
        <f>D10+D19+D21+D25+D29+D35+D45+D49</f>
        <v>57757.399999999994</v>
      </c>
      <c r="E8" s="17">
        <f>E10+E19+E21+E25+E29+E35+E41+E45+E49</f>
        <v>75059.899999999994</v>
      </c>
      <c r="F8" s="17">
        <f>F10+F19+F21+F25+F29+F35+F41+F45+F49</f>
        <v>52620.5</v>
      </c>
      <c r="G8" s="17">
        <f>G10+G19+G21+G25+G29+G35+G41+G45+G49</f>
        <v>39259.099999999991</v>
      </c>
      <c r="H8" s="19">
        <f>H10+H19+H21+H25+H29+H35+H41+H45+H49</f>
        <v>1.0000000000000002</v>
      </c>
      <c r="I8" s="20">
        <f>G8-F8</f>
        <v>-13361.400000000009</v>
      </c>
      <c r="J8" s="21">
        <f>G8/E8</f>
        <v>0.52303693450164457</v>
      </c>
      <c r="K8" s="21">
        <f>G8/F8</f>
        <v>0.74607994982943893</v>
      </c>
      <c r="L8" s="22">
        <f>G8-C8</f>
        <v>11172.999999999993</v>
      </c>
      <c r="M8" s="23">
        <f>G8/C8-100%</f>
        <v>0.39781244102954827</v>
      </c>
    </row>
    <row r="9" spans="1:80" ht="11.25" customHeight="1">
      <c r="A9" s="10" t="s">
        <v>1</v>
      </c>
      <c r="B9" s="10"/>
      <c r="C9" s="24"/>
      <c r="D9" s="25"/>
      <c r="E9" s="24"/>
      <c r="F9" s="24"/>
      <c r="G9" s="24"/>
      <c r="H9" s="26"/>
      <c r="I9" s="27"/>
      <c r="J9" s="28"/>
      <c r="K9" s="28"/>
      <c r="L9" s="29"/>
      <c r="M9" s="30"/>
    </row>
    <row r="10" spans="1:80" s="2" customFormat="1" ht="17.100000000000001" customHeight="1">
      <c r="A10" s="31" t="s">
        <v>15</v>
      </c>
      <c r="B10" s="32" t="s">
        <v>48</v>
      </c>
      <c r="C10" s="33">
        <f>SUM(C11:C17)</f>
        <v>9974.8000000000011</v>
      </c>
      <c r="D10" s="34">
        <f>SUM(D11:D17)</f>
        <v>16548.8</v>
      </c>
      <c r="E10" s="33">
        <f>SUM(E11:E17)</f>
        <v>16765</v>
      </c>
      <c r="F10" s="87">
        <f>F11+F12+F13+F14+F16+F17</f>
        <v>12043.199999999999</v>
      </c>
      <c r="G10" s="87">
        <f>SUM(G11:G17)</f>
        <v>10880.7</v>
      </c>
      <c r="H10" s="35">
        <f>SUM(H11:H18)</f>
        <v>0.27715102995229135</v>
      </c>
      <c r="I10" s="36">
        <f t="shared" ref="I10:I17" si="0">G10-F10</f>
        <v>-1162.4999999999982</v>
      </c>
      <c r="J10" s="37">
        <f>G10/E10</f>
        <v>0.64901282433641516</v>
      </c>
      <c r="K10" s="37">
        <f>G10/F10</f>
        <v>0.90347249900358728</v>
      </c>
      <c r="L10" s="38">
        <f>G10-C10</f>
        <v>905.89999999999964</v>
      </c>
      <c r="M10" s="39">
        <f t="shared" ref="M10:M50" si="1">G10/C10-100%</f>
        <v>9.0818863536110905E-2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3"/>
      <c r="BZ10" s="3"/>
      <c r="CA10" s="3"/>
      <c r="CB10" s="3"/>
    </row>
    <row r="11" spans="1:80" ht="33" customHeight="1">
      <c r="A11" s="40" t="s">
        <v>67</v>
      </c>
      <c r="B11" s="41" t="s">
        <v>32</v>
      </c>
      <c r="C11" s="42">
        <v>1909.5</v>
      </c>
      <c r="D11" s="43">
        <v>2842.8</v>
      </c>
      <c r="E11" s="43">
        <v>2894.9</v>
      </c>
      <c r="F11" s="42">
        <v>2186.4</v>
      </c>
      <c r="G11" s="42">
        <v>2035.6</v>
      </c>
      <c r="H11" s="44">
        <f>G11/$G$8</f>
        <v>5.1850399015769599E-2</v>
      </c>
      <c r="I11" s="45">
        <f t="shared" si="0"/>
        <v>-150.80000000000018</v>
      </c>
      <c r="J11" s="46">
        <f>G11/E11</f>
        <v>0.70316763964212925</v>
      </c>
      <c r="K11" s="46">
        <f t="shared" ref="K11:K17" si="2">G11/F11</f>
        <v>0.93102817416758132</v>
      </c>
      <c r="L11" s="47">
        <f>G11-C11</f>
        <v>126.09999999999991</v>
      </c>
      <c r="M11" s="48">
        <f>G11/C11-100%</f>
        <v>6.6038229903115919E-2</v>
      </c>
    </row>
    <row r="12" spans="1:80" ht="26.25" customHeight="1">
      <c r="A12" s="49" t="s">
        <v>79</v>
      </c>
      <c r="B12" s="41" t="s">
        <v>33</v>
      </c>
      <c r="C12" s="42">
        <v>90.6</v>
      </c>
      <c r="D12" s="43">
        <v>134.9</v>
      </c>
      <c r="E12" s="43">
        <v>134.9</v>
      </c>
      <c r="F12" s="42">
        <v>100.5</v>
      </c>
      <c r="G12" s="42">
        <v>97.5</v>
      </c>
      <c r="H12" s="44">
        <f t="shared" ref="H12:H50" si="3">G12/$G$8</f>
        <v>2.483500640615807E-3</v>
      </c>
      <c r="I12" s="45">
        <f t="shared" si="0"/>
        <v>-3</v>
      </c>
      <c r="J12" s="46">
        <f>G12/E12</f>
        <v>0.72275759822090435</v>
      </c>
      <c r="K12" s="46">
        <f t="shared" si="2"/>
        <v>0.97014925373134331</v>
      </c>
      <c r="L12" s="47">
        <f>G12-C12</f>
        <v>6.9000000000000057</v>
      </c>
      <c r="M12" s="48">
        <f>G12/C12-100%</f>
        <v>7.6158940397351049E-2</v>
      </c>
    </row>
    <row r="13" spans="1:80" ht="16.5" customHeight="1">
      <c r="A13" s="40" t="s">
        <v>68</v>
      </c>
      <c r="B13" s="41" t="s">
        <v>34</v>
      </c>
      <c r="C13" s="42">
        <v>7213.1</v>
      </c>
      <c r="D13" s="43">
        <v>12287</v>
      </c>
      <c r="E13" s="50">
        <v>12451.1</v>
      </c>
      <c r="F13" s="42">
        <v>8842.1</v>
      </c>
      <c r="G13" s="50">
        <v>7976</v>
      </c>
      <c r="H13" s="44">
        <f t="shared" si="3"/>
        <v>0.2031630883030941</v>
      </c>
      <c r="I13" s="45">
        <f t="shared" si="0"/>
        <v>-866.10000000000036</v>
      </c>
      <c r="J13" s="46">
        <f t="shared" ref="J13" si="4">G13/E13</f>
        <v>0.64058597232373038</v>
      </c>
      <c r="K13" s="46">
        <f t="shared" ref="K13" si="5">G13/F13</f>
        <v>0.90204815598104515</v>
      </c>
      <c r="L13" s="47">
        <f t="shared" ref="L13:L16" si="6">G13-C13</f>
        <v>762.89999999999964</v>
      </c>
      <c r="M13" s="48">
        <f t="shared" ref="M13:M20" si="7">G13/C13-100%</f>
        <v>0.10576589815751891</v>
      </c>
    </row>
    <row r="14" spans="1:80" ht="38.25" customHeight="1">
      <c r="A14" s="51" t="s">
        <v>80</v>
      </c>
      <c r="B14" s="41" t="s">
        <v>35</v>
      </c>
      <c r="C14" s="42">
        <v>347.9</v>
      </c>
      <c r="D14" s="43">
        <v>463.9</v>
      </c>
      <c r="E14" s="42">
        <v>463.9</v>
      </c>
      <c r="F14" s="42">
        <v>347.9</v>
      </c>
      <c r="G14" s="42">
        <v>347.9</v>
      </c>
      <c r="H14" s="44">
        <f t="shared" si="3"/>
        <v>8.8616397217460424E-3</v>
      </c>
      <c r="I14" s="45">
        <f t="shared" si="0"/>
        <v>0</v>
      </c>
      <c r="J14" s="46">
        <f t="shared" ref="J14:J17" si="8">G14/E14</f>
        <v>0.74994610907523174</v>
      </c>
      <c r="K14" s="46">
        <f t="shared" si="2"/>
        <v>1</v>
      </c>
      <c r="L14" s="47">
        <f t="shared" si="6"/>
        <v>0</v>
      </c>
      <c r="M14" s="48">
        <f t="shared" si="7"/>
        <v>0</v>
      </c>
    </row>
    <row r="15" spans="1:80" ht="25.5" customHeight="1">
      <c r="A15" s="49" t="s">
        <v>71</v>
      </c>
      <c r="B15" s="41" t="s">
        <v>36</v>
      </c>
      <c r="C15" s="42">
        <v>0</v>
      </c>
      <c r="D15" s="43">
        <v>0</v>
      </c>
      <c r="E15" s="42">
        <v>0</v>
      </c>
      <c r="F15" s="42">
        <v>0</v>
      </c>
      <c r="G15" s="42">
        <v>0</v>
      </c>
      <c r="H15" s="44">
        <f t="shared" si="3"/>
        <v>0</v>
      </c>
      <c r="I15" s="45">
        <f t="shared" si="0"/>
        <v>0</v>
      </c>
      <c r="J15" s="46">
        <v>0</v>
      </c>
      <c r="K15" s="46">
        <v>0</v>
      </c>
      <c r="L15" s="47">
        <f t="shared" si="6"/>
        <v>0</v>
      </c>
      <c r="M15" s="48" t="e">
        <f t="shared" si="7"/>
        <v>#DIV/0!</v>
      </c>
    </row>
    <row r="16" spans="1:80" ht="14.25" customHeight="1">
      <c r="A16" s="40" t="s">
        <v>2</v>
      </c>
      <c r="B16" s="41" t="s">
        <v>38</v>
      </c>
      <c r="C16" s="42">
        <v>0</v>
      </c>
      <c r="D16" s="52">
        <v>100</v>
      </c>
      <c r="E16" s="42">
        <v>80</v>
      </c>
      <c r="F16" s="42">
        <v>55</v>
      </c>
      <c r="G16" s="42">
        <v>0</v>
      </c>
      <c r="H16" s="44">
        <f t="shared" si="3"/>
        <v>0</v>
      </c>
      <c r="I16" s="45">
        <f t="shared" si="0"/>
        <v>-55</v>
      </c>
      <c r="J16" s="46">
        <f t="shared" si="8"/>
        <v>0</v>
      </c>
      <c r="K16" s="46" t="s">
        <v>30</v>
      </c>
      <c r="L16" s="47">
        <f t="shared" si="6"/>
        <v>0</v>
      </c>
      <c r="M16" s="48" t="s">
        <v>30</v>
      </c>
    </row>
    <row r="17" spans="1:80" ht="12.75" customHeight="1">
      <c r="A17" s="40" t="s">
        <v>3</v>
      </c>
      <c r="B17" s="41" t="s">
        <v>37</v>
      </c>
      <c r="C17" s="42">
        <v>413.7</v>
      </c>
      <c r="D17" s="52">
        <v>720.2</v>
      </c>
      <c r="E17" s="42">
        <v>740.2</v>
      </c>
      <c r="F17" s="112">
        <v>511.3</v>
      </c>
      <c r="G17" s="42">
        <v>423.7</v>
      </c>
      <c r="H17" s="44">
        <f t="shared" si="3"/>
        <v>1.0792402271065819E-2</v>
      </c>
      <c r="I17" s="45">
        <f t="shared" si="0"/>
        <v>-87.600000000000023</v>
      </c>
      <c r="J17" s="46">
        <f t="shared" si="8"/>
        <v>0.57241286138881375</v>
      </c>
      <c r="K17" s="46">
        <f t="shared" si="2"/>
        <v>0.8286720125171132</v>
      </c>
      <c r="L17" s="47">
        <f t="shared" ref="L17" si="9">G17-C17</f>
        <v>10</v>
      </c>
      <c r="M17" s="48">
        <f t="shared" si="7"/>
        <v>2.4172105390379395E-2</v>
      </c>
    </row>
    <row r="18" spans="1:80" ht="45" hidden="1" customHeight="1">
      <c r="A18" s="40"/>
      <c r="B18" s="41"/>
      <c r="C18" s="42"/>
      <c r="D18" s="52"/>
      <c r="E18" s="42"/>
      <c r="F18" s="42"/>
      <c r="G18" s="42"/>
      <c r="H18" s="53">
        <f t="shared" si="3"/>
        <v>0</v>
      </c>
      <c r="I18" s="45">
        <f>E18-D18</f>
        <v>0</v>
      </c>
      <c r="J18" s="46" t="e">
        <f>E18/C18-100%</f>
        <v>#DIV/0!</v>
      </c>
      <c r="K18" s="46" t="e">
        <f>F18/E18-100%</f>
        <v>#DIV/0!</v>
      </c>
      <c r="L18" s="47">
        <f>G18-C18</f>
        <v>0</v>
      </c>
      <c r="M18" s="48" t="e">
        <f t="shared" si="7"/>
        <v>#DIV/0!</v>
      </c>
    </row>
    <row r="19" spans="1:80" s="2" customFormat="1" ht="20.100000000000001" customHeight="1">
      <c r="A19" s="54" t="s">
        <v>16</v>
      </c>
      <c r="B19" s="55" t="s">
        <v>49</v>
      </c>
      <c r="C19" s="33">
        <f t="shared" ref="C19:G19" si="10">C20</f>
        <v>114.3</v>
      </c>
      <c r="D19" s="56">
        <f t="shared" si="10"/>
        <v>150.9</v>
      </c>
      <c r="E19" s="33">
        <f t="shared" si="10"/>
        <v>142.1</v>
      </c>
      <c r="F19" s="33">
        <f t="shared" si="10"/>
        <v>142.1</v>
      </c>
      <c r="G19" s="33">
        <f t="shared" si="10"/>
        <v>87</v>
      </c>
      <c r="H19" s="35">
        <f>SUM(H20:H20)</f>
        <v>2.2160467254725663E-3</v>
      </c>
      <c r="I19" s="36">
        <f>G19-F19</f>
        <v>-55.099999999999994</v>
      </c>
      <c r="J19" s="37">
        <f>G19/E19</f>
        <v>0.61224489795918369</v>
      </c>
      <c r="K19" s="37">
        <f>G19/F19</f>
        <v>0.61224489795918369</v>
      </c>
      <c r="L19" s="38">
        <f>G19-C19</f>
        <v>-27.299999999999997</v>
      </c>
      <c r="M19" s="90">
        <f t="shared" si="7"/>
        <v>-0.23884514435695536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3"/>
      <c r="BZ19" s="3"/>
      <c r="CA19" s="3"/>
      <c r="CB19" s="3"/>
    </row>
    <row r="20" spans="1:80" ht="16.5" customHeight="1">
      <c r="A20" s="57" t="s">
        <v>61</v>
      </c>
      <c r="B20" s="58" t="s">
        <v>64</v>
      </c>
      <c r="C20" s="59">
        <v>114.3</v>
      </c>
      <c r="D20" s="60">
        <v>150.9</v>
      </c>
      <c r="E20" s="59">
        <v>142.1</v>
      </c>
      <c r="F20" s="59">
        <v>142.1</v>
      </c>
      <c r="G20" s="59">
        <v>87</v>
      </c>
      <c r="H20" s="53">
        <f t="shared" si="3"/>
        <v>2.2160467254725663E-3</v>
      </c>
      <c r="I20" s="45">
        <f t="shared" ref="I20" si="11">G20-F20</f>
        <v>-55.099999999999994</v>
      </c>
      <c r="J20" s="46">
        <f>G20/E20</f>
        <v>0.61224489795918369</v>
      </c>
      <c r="K20" s="46">
        <f>G20/F20</f>
        <v>0.61224489795918369</v>
      </c>
      <c r="L20" s="47">
        <f>G20-C20</f>
        <v>-27.299999999999997</v>
      </c>
      <c r="M20" s="48">
        <f t="shared" si="7"/>
        <v>-0.23884514435695536</v>
      </c>
    </row>
    <row r="21" spans="1:80" s="2" customFormat="1" ht="35.25" customHeight="1">
      <c r="A21" s="54" t="s">
        <v>17</v>
      </c>
      <c r="B21" s="61" t="s">
        <v>50</v>
      </c>
      <c r="C21" s="33">
        <f>SUM(C23:C24)</f>
        <v>396.29999999999995</v>
      </c>
      <c r="D21" s="34">
        <f>SUM(D23:D24)</f>
        <v>1906.4</v>
      </c>
      <c r="E21" s="33">
        <f>SUM(E23:E24)</f>
        <v>1906.4</v>
      </c>
      <c r="F21" s="33">
        <f>SUM(F23:F24)</f>
        <v>1309.7</v>
      </c>
      <c r="G21" s="33">
        <f>SUM(G23:G24)</f>
        <v>771.3</v>
      </c>
      <c r="H21" s="35">
        <f>SUM(H22:H24)</f>
        <v>1.9646400452379198E-2</v>
      </c>
      <c r="I21" s="36">
        <f>G21-F21</f>
        <v>-538.40000000000009</v>
      </c>
      <c r="J21" s="37">
        <f>G21/E21</f>
        <v>0.4045845572807385</v>
      </c>
      <c r="K21" s="37">
        <f>G21/F21</f>
        <v>0.58891349163930662</v>
      </c>
      <c r="L21" s="38">
        <f>G21-C21</f>
        <v>375</v>
      </c>
      <c r="M21" s="39">
        <f t="shared" si="1"/>
        <v>0.94625283875851629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3"/>
      <c r="BZ21" s="3"/>
      <c r="CA21" s="3"/>
      <c r="CB21" s="3"/>
    </row>
    <row r="22" spans="1:80" s="5" customFormat="1" ht="20.100000000000001" hidden="1" customHeight="1">
      <c r="A22" s="40" t="s">
        <v>4</v>
      </c>
      <c r="B22" s="62" t="s">
        <v>72</v>
      </c>
      <c r="C22" s="63"/>
      <c r="D22" s="64"/>
      <c r="E22" s="63"/>
      <c r="F22" s="63"/>
      <c r="G22" s="63"/>
      <c r="H22" s="44">
        <f t="shared" si="3"/>
        <v>0</v>
      </c>
      <c r="I22" s="65">
        <f>E22-D22</f>
        <v>0</v>
      </c>
      <c r="J22" s="46">
        <v>0</v>
      </c>
      <c r="K22" s="37" t="e">
        <f t="shared" ref="K22:K23" si="12">G22/F22</f>
        <v>#DIV/0!</v>
      </c>
      <c r="L22" s="38">
        <f t="shared" ref="L22:L23" si="13">G22-C22</f>
        <v>0</v>
      </c>
      <c r="M22" s="39" t="e">
        <f t="shared" si="1"/>
        <v>#DIV/0!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</row>
    <row r="23" spans="1:80" s="5" customFormat="1" ht="38.25" customHeight="1">
      <c r="A23" s="49" t="s">
        <v>69</v>
      </c>
      <c r="B23" s="62" t="s">
        <v>57</v>
      </c>
      <c r="C23" s="50">
        <v>46.4</v>
      </c>
      <c r="D23" s="66">
        <v>1438.7</v>
      </c>
      <c r="E23" s="50">
        <v>1438.7</v>
      </c>
      <c r="F23" s="50">
        <v>935.1</v>
      </c>
      <c r="G23" s="50">
        <v>477.7</v>
      </c>
      <c r="H23" s="53">
        <f>G23/$G$8</f>
        <v>1.2167879548945342E-2</v>
      </c>
      <c r="I23" s="45">
        <f t="shared" ref="I23:I28" si="14">G23-F23</f>
        <v>-457.40000000000003</v>
      </c>
      <c r="J23" s="46">
        <f t="shared" ref="J23" si="15">G23/E23</f>
        <v>0.3320358657121012</v>
      </c>
      <c r="K23" s="88">
        <f t="shared" si="12"/>
        <v>0.51085445406908347</v>
      </c>
      <c r="L23" s="67">
        <f t="shared" si="13"/>
        <v>431.3</v>
      </c>
      <c r="M23" s="85" t="s">
        <v>30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</row>
    <row r="24" spans="1:80" ht="17.25" customHeight="1">
      <c r="A24" s="40" t="s">
        <v>5</v>
      </c>
      <c r="B24" s="41" t="s">
        <v>58</v>
      </c>
      <c r="C24" s="42">
        <v>349.9</v>
      </c>
      <c r="D24" s="43">
        <v>467.7</v>
      </c>
      <c r="E24" s="42">
        <v>467.7</v>
      </c>
      <c r="F24" s="42">
        <v>374.6</v>
      </c>
      <c r="G24" s="42">
        <v>293.60000000000002</v>
      </c>
      <c r="H24" s="53">
        <f>G24/$G$8</f>
        <v>7.4785209034338562E-3</v>
      </c>
      <c r="I24" s="45">
        <f t="shared" si="14"/>
        <v>-81</v>
      </c>
      <c r="J24" s="46">
        <f>G24/E24</f>
        <v>0.62775283301261497</v>
      </c>
      <c r="K24" s="46">
        <f>G24/F24</f>
        <v>0.78376935397757608</v>
      </c>
      <c r="L24" s="47">
        <f t="shared" ref="L24" si="16">G24-C24</f>
        <v>-56.299999999999955</v>
      </c>
      <c r="M24" s="48">
        <f t="shared" si="1"/>
        <v>-0.16090311517576439</v>
      </c>
    </row>
    <row r="25" spans="1:80" s="2" customFormat="1" ht="20.100000000000001" customHeight="1">
      <c r="A25" s="54" t="s">
        <v>18</v>
      </c>
      <c r="B25" s="55" t="s">
        <v>51</v>
      </c>
      <c r="C25" s="33">
        <f t="shared" ref="C25:H25" si="17">SUM(C26:C28)</f>
        <v>757.80000000000007</v>
      </c>
      <c r="D25" s="34">
        <f t="shared" si="17"/>
        <v>6304.2</v>
      </c>
      <c r="E25" s="33">
        <f t="shared" si="17"/>
        <v>6473.6</v>
      </c>
      <c r="F25" s="33">
        <f t="shared" si="17"/>
        <v>6384.5</v>
      </c>
      <c r="G25" s="33">
        <f t="shared" si="17"/>
        <v>6115.9</v>
      </c>
      <c r="H25" s="35">
        <f t="shared" si="17"/>
        <v>0.15578299044043292</v>
      </c>
      <c r="I25" s="36">
        <f t="shared" si="14"/>
        <v>-268.60000000000036</v>
      </c>
      <c r="J25" s="37">
        <f>G25/E25</f>
        <v>0.94474480968858121</v>
      </c>
      <c r="K25" s="76">
        <f>G25/F25</f>
        <v>0.95792936016915964</v>
      </c>
      <c r="L25" s="38">
        <f>G25-C25</f>
        <v>5358.0999999999995</v>
      </c>
      <c r="M25" s="90">
        <f t="shared" si="1"/>
        <v>7.070599102665609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3"/>
      <c r="BZ25" s="3"/>
      <c r="CA25" s="3"/>
      <c r="CB25" s="3"/>
    </row>
    <row r="26" spans="1:80" ht="13.5" customHeight="1">
      <c r="A26" s="40" t="s">
        <v>19</v>
      </c>
      <c r="B26" s="41" t="s">
        <v>39</v>
      </c>
      <c r="C26" s="42">
        <v>112.7</v>
      </c>
      <c r="D26" s="43">
        <v>168.5</v>
      </c>
      <c r="E26" s="42">
        <v>168.5</v>
      </c>
      <c r="F26" s="42">
        <v>144.1</v>
      </c>
      <c r="G26" s="112">
        <v>58.5</v>
      </c>
      <c r="H26" s="44">
        <f t="shared" si="3"/>
        <v>1.490100384369484E-3</v>
      </c>
      <c r="I26" s="45">
        <f t="shared" si="14"/>
        <v>-85.6</v>
      </c>
      <c r="J26" s="46">
        <f t="shared" ref="J26:J28" si="18">G26/E26</f>
        <v>0.34718100890207715</v>
      </c>
      <c r="K26" s="88">
        <f t="shared" ref="K26:K28" si="19">G26/F26</f>
        <v>0.40596807772380294</v>
      </c>
      <c r="L26" s="67">
        <f t="shared" ref="L26:L27" si="20">G26-C26</f>
        <v>-54.2</v>
      </c>
      <c r="M26" s="48">
        <f t="shared" si="1"/>
        <v>-0.48092280390417042</v>
      </c>
    </row>
    <row r="27" spans="1:80" ht="20.100000000000001" customHeight="1">
      <c r="A27" s="40" t="s">
        <v>70</v>
      </c>
      <c r="B27" s="41" t="s">
        <v>65</v>
      </c>
      <c r="C27" s="42">
        <v>645.1</v>
      </c>
      <c r="D27" s="43">
        <v>6129.7</v>
      </c>
      <c r="E27" s="42">
        <v>6299.1</v>
      </c>
      <c r="F27" s="50">
        <v>6240.4</v>
      </c>
      <c r="G27" s="113">
        <v>6057.4</v>
      </c>
      <c r="H27" s="44">
        <f t="shared" si="3"/>
        <v>0.15429289005606345</v>
      </c>
      <c r="I27" s="45">
        <f t="shared" si="14"/>
        <v>-183</v>
      </c>
      <c r="J27" s="46">
        <f t="shared" si="18"/>
        <v>0.96162943912622423</v>
      </c>
      <c r="K27" s="88">
        <f t="shared" si="19"/>
        <v>0.97067495673354276</v>
      </c>
      <c r="L27" s="67">
        <f t="shared" si="20"/>
        <v>5412.2999999999993</v>
      </c>
      <c r="M27" s="48">
        <f t="shared" si="1"/>
        <v>8.3898620368935042</v>
      </c>
    </row>
    <row r="28" spans="1:80" ht="26.25" customHeight="1">
      <c r="A28" s="40" t="s">
        <v>20</v>
      </c>
      <c r="B28" s="68" t="s">
        <v>82</v>
      </c>
      <c r="C28" s="42" t="s">
        <v>30</v>
      </c>
      <c r="D28" s="43">
        <v>6</v>
      </c>
      <c r="E28" s="42">
        <v>6</v>
      </c>
      <c r="F28" s="42">
        <v>0</v>
      </c>
      <c r="G28" s="42">
        <v>0</v>
      </c>
      <c r="H28" s="44">
        <f t="shared" si="3"/>
        <v>0</v>
      </c>
      <c r="I28" s="45">
        <f t="shared" si="14"/>
        <v>0</v>
      </c>
      <c r="J28" s="46">
        <f t="shared" si="18"/>
        <v>0</v>
      </c>
      <c r="K28" s="88" t="e">
        <f t="shared" si="19"/>
        <v>#DIV/0!</v>
      </c>
      <c r="L28" s="89" t="s">
        <v>30</v>
      </c>
      <c r="M28" s="48" t="s">
        <v>30</v>
      </c>
    </row>
    <row r="29" spans="1:80" s="2" customFormat="1" ht="20.100000000000001" customHeight="1">
      <c r="A29" s="54" t="s">
        <v>21</v>
      </c>
      <c r="B29" s="61" t="s">
        <v>52</v>
      </c>
      <c r="C29" s="33">
        <f>SUM(C30:C33)</f>
        <v>15070.4</v>
      </c>
      <c r="D29" s="34">
        <f>SUM(D30:D33)</f>
        <v>30303.399999999998</v>
      </c>
      <c r="E29" s="33">
        <f>SUM(E30:E33)</f>
        <v>46886.400000000001</v>
      </c>
      <c r="F29" s="33">
        <f>SUM(F30:F33)</f>
        <v>30467.4</v>
      </c>
      <c r="G29" s="33">
        <f>SUM(G30:G33)</f>
        <v>19390.599999999999</v>
      </c>
      <c r="H29" s="35">
        <f>SUM(H30:H34)</f>
        <v>0.49391351304538322</v>
      </c>
      <c r="I29" s="36">
        <f>G29-F29</f>
        <v>-11076.800000000003</v>
      </c>
      <c r="J29" s="37">
        <f>G29/E29</f>
        <v>0.41356555419055413</v>
      </c>
      <c r="K29" s="37">
        <f>G29/F29</f>
        <v>0.63643763498033956</v>
      </c>
      <c r="L29" s="38">
        <f>G29-C29</f>
        <v>4320.1999999999989</v>
      </c>
      <c r="M29" s="39">
        <f t="shared" si="1"/>
        <v>0.28666790529780228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3"/>
      <c r="BZ29" s="3"/>
      <c r="CA29" s="3"/>
      <c r="CB29" s="3"/>
    </row>
    <row r="30" spans="1:80" ht="13.5" customHeight="1">
      <c r="A30" s="40" t="s">
        <v>6</v>
      </c>
      <c r="B30" s="68" t="s">
        <v>40</v>
      </c>
      <c r="C30" s="70">
        <v>223.9</v>
      </c>
      <c r="D30" s="71">
        <v>6096.4</v>
      </c>
      <c r="E30" s="63">
        <v>6176.4</v>
      </c>
      <c r="F30" s="70">
        <v>6176.4</v>
      </c>
      <c r="G30" s="70">
        <v>236.3</v>
      </c>
      <c r="H30" s="44">
        <f t="shared" si="3"/>
        <v>6.0189866807950276E-3</v>
      </c>
      <c r="I30" s="45">
        <f>G30-F30</f>
        <v>-5940.0999999999995</v>
      </c>
      <c r="J30" s="46">
        <f t="shared" ref="J30" si="21">G30/E30</f>
        <v>3.8258532478466424E-2</v>
      </c>
      <c r="K30" s="88">
        <f>G30/F30</f>
        <v>3.8258532478466424E-2</v>
      </c>
      <c r="L30" s="47">
        <f t="shared" ref="L30" si="22">G30-C30</f>
        <v>12.400000000000006</v>
      </c>
      <c r="M30" s="86">
        <f t="shared" si="1"/>
        <v>5.5381866904868238E-2</v>
      </c>
    </row>
    <row r="31" spans="1:80" ht="16.5" customHeight="1">
      <c r="A31" s="40" t="s">
        <v>7</v>
      </c>
      <c r="B31" s="68" t="s">
        <v>41</v>
      </c>
      <c r="C31" s="70">
        <v>7407.3</v>
      </c>
      <c r="D31" s="71">
        <v>18570.7</v>
      </c>
      <c r="E31" s="63">
        <v>30482.5</v>
      </c>
      <c r="F31" s="70">
        <v>16699.400000000001</v>
      </c>
      <c r="G31" s="70">
        <v>16599.599999999999</v>
      </c>
      <c r="H31" s="44">
        <f t="shared" si="3"/>
        <v>0.42282171522016559</v>
      </c>
      <c r="I31" s="45">
        <f>G31-F31</f>
        <v>-99.80000000000291</v>
      </c>
      <c r="J31" s="46">
        <f t="shared" ref="J31" si="23">G31/E31</f>
        <v>0.54456163372426802</v>
      </c>
      <c r="K31" s="46">
        <f t="shared" ref="K31" si="24">G31/F31</f>
        <v>0.99402373737978589</v>
      </c>
      <c r="L31" s="47">
        <f t="shared" ref="L31" si="25">G31-C31</f>
        <v>9192.2999999999993</v>
      </c>
      <c r="M31" s="48">
        <f t="shared" ref="M31" si="26">G31/C31-100%</f>
        <v>1.2409784941881656</v>
      </c>
    </row>
    <row r="32" spans="1:80" ht="12.75" customHeight="1">
      <c r="A32" s="40" t="s">
        <v>8</v>
      </c>
      <c r="B32" s="68" t="s">
        <v>42</v>
      </c>
      <c r="C32" s="70">
        <v>7371.7</v>
      </c>
      <c r="D32" s="71">
        <v>5401.5</v>
      </c>
      <c r="E32" s="70">
        <v>8434.9</v>
      </c>
      <c r="F32" s="70">
        <v>7427.1</v>
      </c>
      <c r="G32" s="70">
        <v>2484.3000000000002</v>
      </c>
      <c r="H32" s="44">
        <f t="shared" si="3"/>
        <v>6.3279596322890763E-2</v>
      </c>
      <c r="I32" s="45">
        <f>G32-F32</f>
        <v>-4942.8</v>
      </c>
      <c r="J32" s="46">
        <f>G32/E32</f>
        <v>0.29452631329357792</v>
      </c>
      <c r="K32" s="46">
        <f>G32/F32</f>
        <v>0.33449125499858628</v>
      </c>
      <c r="L32" s="47">
        <f>G32-C32</f>
        <v>-4887.3999999999996</v>
      </c>
      <c r="M32" s="48">
        <f t="shared" si="1"/>
        <v>-0.66299496723957829</v>
      </c>
    </row>
    <row r="33" spans="1:80" ht="29.25" customHeight="1">
      <c r="A33" s="40" t="s">
        <v>9</v>
      </c>
      <c r="B33" s="68" t="s">
        <v>62</v>
      </c>
      <c r="C33" s="70">
        <v>67.5</v>
      </c>
      <c r="D33" s="71">
        <v>234.8</v>
      </c>
      <c r="E33" s="70">
        <v>1792.6</v>
      </c>
      <c r="F33" s="70">
        <v>164.5</v>
      </c>
      <c r="G33" s="63">
        <v>70.400000000000006</v>
      </c>
      <c r="H33" s="44">
        <f t="shared" si="3"/>
        <v>1.7932148215318237E-3</v>
      </c>
      <c r="I33" s="45">
        <f>G33-F33</f>
        <v>-94.1</v>
      </c>
      <c r="J33" s="46">
        <f>G33/E33</f>
        <v>3.9272564989400877E-2</v>
      </c>
      <c r="K33" s="46">
        <f>G33/F33</f>
        <v>0.42796352583586628</v>
      </c>
      <c r="L33" s="47">
        <f>G33-C33</f>
        <v>2.9000000000000057</v>
      </c>
      <c r="M33" s="48" t="s">
        <v>30</v>
      </c>
    </row>
    <row r="34" spans="1:80" ht="18.75" hidden="1" customHeight="1">
      <c r="A34" s="72"/>
      <c r="B34" s="73"/>
      <c r="C34" s="70"/>
      <c r="D34" s="71"/>
      <c r="E34" s="70"/>
      <c r="F34" s="70"/>
      <c r="G34" s="70"/>
      <c r="H34" s="44">
        <f t="shared" si="3"/>
        <v>0</v>
      </c>
      <c r="I34" s="74"/>
      <c r="J34" s="46" t="e">
        <f>E34/C34-100%</f>
        <v>#DIV/0!</v>
      </c>
      <c r="K34" s="46" t="e">
        <f>F34/E34-100%</f>
        <v>#DIV/0!</v>
      </c>
      <c r="L34" s="75"/>
      <c r="M34" s="48" t="e">
        <f t="shared" si="1"/>
        <v>#DIV/0!</v>
      </c>
    </row>
    <row r="35" spans="1:80" s="2" customFormat="1" ht="16.5" customHeight="1">
      <c r="A35" s="54" t="s">
        <v>22</v>
      </c>
      <c r="B35" s="61" t="s">
        <v>53</v>
      </c>
      <c r="C35" s="33">
        <f>SUM(C36:C39)</f>
        <v>55.2</v>
      </c>
      <c r="D35" s="34">
        <f>SUM(D36:D39)</f>
        <v>100</v>
      </c>
      <c r="E35" s="33">
        <f>SUM(E36:E39)</f>
        <v>100</v>
      </c>
      <c r="F35" s="33">
        <f>SUM(F36:F39)</f>
        <v>72.8</v>
      </c>
      <c r="G35" s="33">
        <f>SUM(G36:G39)</f>
        <v>58.2</v>
      </c>
      <c r="H35" s="35">
        <f>SUM(H36:H40)</f>
        <v>1.4824588439368202E-3</v>
      </c>
      <c r="I35" s="36">
        <f>G35-F35</f>
        <v>-14.599999999999994</v>
      </c>
      <c r="J35" s="37">
        <f>G35/E35</f>
        <v>0.58200000000000007</v>
      </c>
      <c r="K35" s="76">
        <f>G35/F35</f>
        <v>0.7994505494505495</v>
      </c>
      <c r="L35" s="38">
        <f>G35-C35</f>
        <v>3</v>
      </c>
      <c r="M35" s="39">
        <f t="shared" ref="M35" si="27">G35/C35-100%</f>
        <v>5.4347826086956541E-2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3"/>
      <c r="BZ35" s="3"/>
      <c r="CA35" s="3"/>
      <c r="CB35" s="3"/>
    </row>
    <row r="36" spans="1:80" ht="20.100000000000001" hidden="1" customHeight="1">
      <c r="A36" s="40" t="s">
        <v>23</v>
      </c>
      <c r="B36" s="68" t="s">
        <v>73</v>
      </c>
      <c r="C36" s="70"/>
      <c r="D36" s="71"/>
      <c r="E36" s="70"/>
      <c r="F36" s="70"/>
      <c r="G36" s="70"/>
      <c r="H36" s="44">
        <f t="shared" si="3"/>
        <v>0</v>
      </c>
      <c r="I36" s="69">
        <f>E36-D36</f>
        <v>0</v>
      </c>
      <c r="J36" s="46" t="e">
        <f>E36/C36-100%</f>
        <v>#DIV/0!</v>
      </c>
      <c r="K36" s="46" t="e">
        <f>F36/E36-100%</f>
        <v>#DIV/0!</v>
      </c>
      <c r="L36" s="47">
        <f t="shared" ref="L36:L50" si="28">G36-C36</f>
        <v>0</v>
      </c>
      <c r="M36" s="48" t="e">
        <f t="shared" si="1"/>
        <v>#DIV/0!</v>
      </c>
    </row>
    <row r="37" spans="1:80" ht="20.100000000000001" hidden="1" customHeight="1">
      <c r="A37" s="40" t="s">
        <v>24</v>
      </c>
      <c r="B37" s="68" t="s">
        <v>74</v>
      </c>
      <c r="C37" s="70"/>
      <c r="D37" s="71"/>
      <c r="E37" s="70"/>
      <c r="F37" s="70"/>
      <c r="G37" s="70"/>
      <c r="H37" s="44">
        <f t="shared" si="3"/>
        <v>0</v>
      </c>
      <c r="I37" s="69">
        <f>E37-D37</f>
        <v>0</v>
      </c>
      <c r="J37" s="46" t="e">
        <f>E37/C37-100%</f>
        <v>#DIV/0!</v>
      </c>
      <c r="K37" s="46" t="e">
        <f>F37/E37-100%</f>
        <v>#DIV/0!</v>
      </c>
      <c r="L37" s="47">
        <f t="shared" si="28"/>
        <v>0</v>
      </c>
      <c r="M37" s="48" t="e">
        <f t="shared" si="1"/>
        <v>#DIV/0!</v>
      </c>
    </row>
    <row r="38" spans="1:80" ht="14.25" customHeight="1">
      <c r="A38" s="40" t="s">
        <v>83</v>
      </c>
      <c r="B38" s="68" t="s">
        <v>43</v>
      </c>
      <c r="C38" s="70">
        <v>55.2</v>
      </c>
      <c r="D38" s="71">
        <v>100</v>
      </c>
      <c r="E38" s="70">
        <v>100</v>
      </c>
      <c r="F38" s="70">
        <v>72.8</v>
      </c>
      <c r="G38" s="70">
        <v>58.2</v>
      </c>
      <c r="H38" s="44">
        <f t="shared" si="3"/>
        <v>1.4824588439368202E-3</v>
      </c>
      <c r="I38" s="45">
        <f>G38-F38</f>
        <v>-14.599999999999994</v>
      </c>
      <c r="J38" s="46">
        <f t="shared" ref="J38" si="29">G38/E38</f>
        <v>0.58200000000000007</v>
      </c>
      <c r="K38" s="46">
        <f t="shared" ref="K38" si="30">G38/F38</f>
        <v>0.7994505494505495</v>
      </c>
      <c r="L38" s="47">
        <f t="shared" si="28"/>
        <v>3</v>
      </c>
      <c r="M38" s="48">
        <f t="shared" si="1"/>
        <v>5.4347826086956541E-2</v>
      </c>
    </row>
    <row r="39" spans="1:80" ht="45" hidden="1" customHeight="1">
      <c r="A39" s="40" t="s">
        <v>25</v>
      </c>
      <c r="B39" s="68" t="s">
        <v>75</v>
      </c>
      <c r="C39" s="70"/>
      <c r="D39" s="71"/>
      <c r="E39" s="70"/>
      <c r="F39" s="70"/>
      <c r="G39" s="70"/>
      <c r="H39" s="44">
        <f t="shared" si="3"/>
        <v>0</v>
      </c>
      <c r="I39" s="69">
        <f>E39-D39</f>
        <v>0</v>
      </c>
      <c r="J39" s="46" t="e">
        <f>E39/C39-100%</f>
        <v>#DIV/0!</v>
      </c>
      <c r="K39" s="46" t="e">
        <f>F39/E39-100%</f>
        <v>#DIV/0!</v>
      </c>
      <c r="L39" s="47">
        <f t="shared" si="28"/>
        <v>0</v>
      </c>
      <c r="M39" s="48" t="e">
        <f t="shared" si="1"/>
        <v>#DIV/0!</v>
      </c>
    </row>
    <row r="40" spans="1:80" ht="45" hidden="1" customHeight="1">
      <c r="A40" s="72"/>
      <c r="B40" s="73"/>
      <c r="C40" s="70"/>
      <c r="D40" s="71"/>
      <c r="E40" s="70"/>
      <c r="F40" s="70"/>
      <c r="G40" s="70"/>
      <c r="H40" s="53">
        <f t="shared" si="3"/>
        <v>0</v>
      </c>
      <c r="I40" s="69">
        <f>E40-D40</f>
        <v>0</v>
      </c>
      <c r="J40" s="46" t="e">
        <f>E40/C40-100%</f>
        <v>#DIV/0!</v>
      </c>
      <c r="K40" s="46" t="e">
        <f>F40/E40-100%</f>
        <v>#DIV/0!</v>
      </c>
      <c r="L40" s="47">
        <f t="shared" si="28"/>
        <v>0</v>
      </c>
      <c r="M40" s="48" t="e">
        <f t="shared" si="1"/>
        <v>#DIV/0!</v>
      </c>
    </row>
    <row r="41" spans="1:80" s="2" customFormat="1" ht="20.100000000000001" hidden="1" customHeight="1">
      <c r="A41" s="54" t="s">
        <v>26</v>
      </c>
      <c r="B41" s="61" t="s">
        <v>54</v>
      </c>
      <c r="C41" s="33">
        <v>0</v>
      </c>
      <c r="D41" s="34">
        <f>SUM(D42:D43)</f>
        <v>0</v>
      </c>
      <c r="E41" s="33">
        <f>SUM(E42:E43)</f>
        <v>0</v>
      </c>
      <c r="F41" s="33">
        <f>SUM(F42:F43)</f>
        <v>0</v>
      </c>
      <c r="G41" s="33">
        <f>SUM(G42:G43)</f>
        <v>0</v>
      </c>
      <c r="H41" s="35">
        <f>SUM(H42:H44)</f>
        <v>0</v>
      </c>
      <c r="I41" s="36">
        <f>G41-F41</f>
        <v>0</v>
      </c>
      <c r="J41" s="37" t="s">
        <v>30</v>
      </c>
      <c r="K41" s="37" t="s">
        <v>30</v>
      </c>
      <c r="L41" s="38">
        <f>G41-C41</f>
        <v>0</v>
      </c>
      <c r="M41" s="39" t="e">
        <f t="shared" si="1"/>
        <v>#DIV/0!</v>
      </c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3"/>
      <c r="BZ41" s="3"/>
      <c r="CA41" s="3"/>
      <c r="CB41" s="3"/>
    </row>
    <row r="42" spans="1:80" ht="13.5" hidden="1" customHeight="1">
      <c r="A42" s="40" t="s">
        <v>10</v>
      </c>
      <c r="B42" s="68" t="s">
        <v>44</v>
      </c>
      <c r="C42" s="70">
        <v>0</v>
      </c>
      <c r="D42" s="71" t="s">
        <v>30</v>
      </c>
      <c r="E42" s="63">
        <v>0</v>
      </c>
      <c r="F42" s="70">
        <v>0</v>
      </c>
      <c r="G42" s="70">
        <v>0</v>
      </c>
      <c r="H42" s="44">
        <f t="shared" si="3"/>
        <v>0</v>
      </c>
      <c r="I42" s="45">
        <f>G42-F42</f>
        <v>0</v>
      </c>
      <c r="J42" s="46" t="s">
        <v>30</v>
      </c>
      <c r="K42" s="46" t="s">
        <v>30</v>
      </c>
      <c r="L42" s="47">
        <f>G42-C42</f>
        <v>0</v>
      </c>
      <c r="M42" s="48" t="e">
        <f t="shared" si="1"/>
        <v>#DIV/0!</v>
      </c>
    </row>
    <row r="43" spans="1:80" ht="30" hidden="1" customHeight="1">
      <c r="A43" s="40" t="s">
        <v>76</v>
      </c>
      <c r="B43" s="68" t="s">
        <v>45</v>
      </c>
      <c r="C43" s="70">
        <v>0</v>
      </c>
      <c r="D43" s="71">
        <v>0</v>
      </c>
      <c r="E43" s="63">
        <v>0</v>
      </c>
      <c r="F43" s="70">
        <v>0</v>
      </c>
      <c r="G43" s="70">
        <v>0</v>
      </c>
      <c r="H43" s="44">
        <f t="shared" si="3"/>
        <v>0</v>
      </c>
      <c r="I43" s="45">
        <f>G43-F43</f>
        <v>0</v>
      </c>
      <c r="J43" s="46">
        <v>0</v>
      </c>
      <c r="K43" s="46">
        <v>0</v>
      </c>
      <c r="L43" s="47">
        <f>G43-C43</f>
        <v>0</v>
      </c>
      <c r="M43" s="48" t="e">
        <f t="shared" ref="M43" si="31">G43/C43-100%</f>
        <v>#DIV/0!</v>
      </c>
    </row>
    <row r="44" spans="1:80" ht="45" hidden="1" customHeight="1">
      <c r="A44" s="72"/>
      <c r="B44" s="73"/>
      <c r="C44" s="70"/>
      <c r="D44" s="71"/>
      <c r="E44" s="70"/>
      <c r="F44" s="70"/>
      <c r="G44" s="70"/>
      <c r="H44" s="53">
        <f t="shared" si="3"/>
        <v>0</v>
      </c>
      <c r="I44" s="69">
        <f>E44-D44</f>
        <v>0</v>
      </c>
      <c r="J44" s="46" t="e">
        <f>E44/C44-100%</f>
        <v>#DIV/0!</v>
      </c>
      <c r="K44" s="46" t="e">
        <f>F44/E44-100%</f>
        <v>#DIV/0!</v>
      </c>
      <c r="L44" s="47">
        <f t="shared" si="28"/>
        <v>0</v>
      </c>
      <c r="M44" s="48" t="e">
        <f t="shared" si="1"/>
        <v>#DIV/0!</v>
      </c>
    </row>
    <row r="45" spans="1:80" s="2" customFormat="1" ht="17.25" customHeight="1">
      <c r="A45" s="54" t="s">
        <v>27</v>
      </c>
      <c r="B45" s="61" t="s">
        <v>55</v>
      </c>
      <c r="C45" s="33">
        <f t="shared" ref="C45:H45" si="32">SUM(C46:C48)</f>
        <v>1530.1000000000001</v>
      </c>
      <c r="D45" s="34">
        <f t="shared" si="32"/>
        <v>2163.7000000000003</v>
      </c>
      <c r="E45" s="33">
        <f t="shared" si="32"/>
        <v>2419.7000000000003</v>
      </c>
      <c r="F45" s="33">
        <f t="shared" si="32"/>
        <v>1854.1</v>
      </c>
      <c r="G45" s="87">
        <f t="shared" si="32"/>
        <v>1632.7</v>
      </c>
      <c r="H45" s="35">
        <f t="shared" si="32"/>
        <v>4.1587810214701822E-2</v>
      </c>
      <c r="I45" s="36">
        <f>G45-F45</f>
        <v>-221.39999999999986</v>
      </c>
      <c r="J45" s="37">
        <f>G45/E45</f>
        <v>0.67475306856221839</v>
      </c>
      <c r="K45" s="37">
        <f>G45/F45</f>
        <v>0.88058896499649431</v>
      </c>
      <c r="L45" s="38">
        <f t="shared" si="28"/>
        <v>102.59999999999991</v>
      </c>
      <c r="M45" s="39">
        <f t="shared" si="1"/>
        <v>6.7054440886216593E-2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3"/>
      <c r="BZ45" s="3"/>
      <c r="CA45" s="3"/>
      <c r="CB45" s="3"/>
    </row>
    <row r="46" spans="1:80" ht="12" customHeight="1">
      <c r="A46" s="40" t="s">
        <v>11</v>
      </c>
      <c r="B46" s="68" t="s">
        <v>59</v>
      </c>
      <c r="C46" s="70">
        <v>1372.2</v>
      </c>
      <c r="D46" s="71">
        <v>2058.4</v>
      </c>
      <c r="E46" s="63">
        <v>2094.4</v>
      </c>
      <c r="F46" s="70">
        <v>1543.8</v>
      </c>
      <c r="G46" s="91">
        <v>1379.4</v>
      </c>
      <c r="H46" s="44">
        <f t="shared" si="3"/>
        <v>3.5135802909389169E-2</v>
      </c>
      <c r="I46" s="45">
        <f>G46-F46</f>
        <v>-164.39999999999986</v>
      </c>
      <c r="J46" s="46">
        <f>G46/E46</f>
        <v>0.65861344537815125</v>
      </c>
      <c r="K46" s="46">
        <f>G46/F46</f>
        <v>0.89350952195880307</v>
      </c>
      <c r="L46" s="47">
        <f t="shared" si="28"/>
        <v>7.2000000000000455</v>
      </c>
      <c r="M46" s="48">
        <f t="shared" si="1"/>
        <v>5.2470485351989726E-3</v>
      </c>
    </row>
    <row r="47" spans="1:80" ht="15" customHeight="1">
      <c r="A47" s="40" t="s">
        <v>12</v>
      </c>
      <c r="B47" s="68" t="s">
        <v>46</v>
      </c>
      <c r="C47" s="70">
        <v>157.9</v>
      </c>
      <c r="D47" s="71">
        <v>75</v>
      </c>
      <c r="E47" s="63">
        <v>295</v>
      </c>
      <c r="F47" s="70">
        <v>280</v>
      </c>
      <c r="G47" s="70">
        <v>253.3</v>
      </c>
      <c r="H47" s="44">
        <f t="shared" si="3"/>
        <v>6.4520073053126554E-3</v>
      </c>
      <c r="I47" s="45">
        <f>G47-F47</f>
        <v>-26.699999999999989</v>
      </c>
      <c r="J47" s="46">
        <f>G47/E47</f>
        <v>0.85864406779661018</v>
      </c>
      <c r="K47" s="46">
        <f>G47/F47</f>
        <v>0.90464285714285719</v>
      </c>
      <c r="L47" s="47">
        <f t="shared" si="28"/>
        <v>95.4</v>
      </c>
      <c r="M47" s="48">
        <f t="shared" si="1"/>
        <v>0.60417986067131091</v>
      </c>
    </row>
    <row r="48" spans="1:80" ht="13.5" customHeight="1">
      <c r="A48" s="40" t="s">
        <v>77</v>
      </c>
      <c r="B48" s="68" t="s">
        <v>78</v>
      </c>
      <c r="C48" s="70">
        <v>0</v>
      </c>
      <c r="D48" s="71">
        <v>30.3</v>
      </c>
      <c r="E48" s="70">
        <v>30.3</v>
      </c>
      <c r="F48" s="70">
        <v>30.3</v>
      </c>
      <c r="G48" s="70"/>
      <c r="H48" s="44">
        <f t="shared" si="3"/>
        <v>0</v>
      </c>
      <c r="I48" s="69">
        <f>E48-D48</f>
        <v>0</v>
      </c>
      <c r="J48" s="46" t="e">
        <f>E48/C48-100%</f>
        <v>#DIV/0!</v>
      </c>
      <c r="K48" s="46">
        <f t="shared" ref="K48:K50" si="33">G48/F48</f>
        <v>0</v>
      </c>
      <c r="L48" s="47">
        <f t="shared" si="28"/>
        <v>0</v>
      </c>
      <c r="M48" s="48" t="e">
        <f t="shared" si="1"/>
        <v>#DIV/0!</v>
      </c>
    </row>
    <row r="49" spans="1:80" s="2" customFormat="1" ht="18" customHeight="1">
      <c r="A49" s="54" t="s">
        <v>28</v>
      </c>
      <c r="B49" s="61" t="s">
        <v>56</v>
      </c>
      <c r="C49" s="33">
        <f t="shared" ref="C49:G49" si="34">C50</f>
        <v>187.2</v>
      </c>
      <c r="D49" s="34">
        <f t="shared" si="34"/>
        <v>280</v>
      </c>
      <c r="E49" s="33">
        <f t="shared" si="34"/>
        <v>366.7</v>
      </c>
      <c r="F49" s="33">
        <f t="shared" si="34"/>
        <v>346.7</v>
      </c>
      <c r="G49" s="33">
        <f t="shared" si="34"/>
        <v>322.7</v>
      </c>
      <c r="H49" s="35">
        <f>SUM(H50:H50)</f>
        <v>8.2197503254022655E-3</v>
      </c>
      <c r="I49" s="36">
        <f>G49-F49</f>
        <v>-24</v>
      </c>
      <c r="J49" s="37">
        <f>G49/E49</f>
        <v>0.88001090809926374</v>
      </c>
      <c r="K49" s="76">
        <f t="shared" si="33"/>
        <v>0.93077588693394864</v>
      </c>
      <c r="L49" s="38">
        <f t="shared" si="28"/>
        <v>135.5</v>
      </c>
      <c r="M49" s="90">
        <f t="shared" si="1"/>
        <v>0.72382478632478642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3"/>
      <c r="BZ49" s="3"/>
      <c r="CA49" s="3"/>
      <c r="CB49" s="3"/>
    </row>
    <row r="50" spans="1:80" ht="15" customHeight="1" thickBot="1">
      <c r="A50" s="77" t="s">
        <v>13</v>
      </c>
      <c r="B50" s="78" t="s">
        <v>47</v>
      </c>
      <c r="C50" s="79">
        <v>187.2</v>
      </c>
      <c r="D50" s="80">
        <v>280</v>
      </c>
      <c r="E50" s="79">
        <v>366.7</v>
      </c>
      <c r="F50" s="79">
        <v>346.7</v>
      </c>
      <c r="G50" s="79">
        <v>322.7</v>
      </c>
      <c r="H50" s="81">
        <f t="shared" si="3"/>
        <v>8.2197503254022655E-3</v>
      </c>
      <c r="I50" s="82">
        <f>G50-F50</f>
        <v>-24</v>
      </c>
      <c r="J50" s="83">
        <f>G50/E50</f>
        <v>0.88001090809926374</v>
      </c>
      <c r="K50" s="46">
        <f t="shared" si="33"/>
        <v>0.93077588693394864</v>
      </c>
      <c r="L50" s="84">
        <f t="shared" si="28"/>
        <v>135.5</v>
      </c>
      <c r="M50" s="48">
        <f t="shared" si="1"/>
        <v>0.72382478632478642</v>
      </c>
    </row>
  </sheetData>
  <mergeCells count="15">
    <mergeCell ref="B6:B7"/>
    <mergeCell ref="L6:M6"/>
    <mergeCell ref="J6:K6"/>
    <mergeCell ref="I6:I7"/>
    <mergeCell ref="K1:M1"/>
    <mergeCell ref="D6:D7"/>
    <mergeCell ref="H6:H7"/>
    <mergeCell ref="A4:M4"/>
    <mergeCell ref="L5:M5"/>
    <mergeCell ref="A6:A7"/>
    <mergeCell ref="C6:C7"/>
    <mergeCell ref="E6:E7"/>
    <mergeCell ref="F6:F7"/>
    <mergeCell ref="G6:G7"/>
    <mergeCell ref="A2:M2"/>
  </mergeCells>
  <phoneticPr fontId="4" type="noConversion"/>
  <pageMargins left="0.47244094488188981" right="0.11811023622047245" top="0.55118110236220474" bottom="0.11811023622047245" header="0.11811023622047245" footer="0.11811023622047245"/>
  <pageSetup paperSize="9" scale="70" orientation="landscape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Табл.1 РПр</vt:lpstr>
      <vt:lpstr>'Табл.1 РПр'!Область_печати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Admin</cp:lastModifiedBy>
  <cp:lastPrinted>2018-11-02T08:13:10Z</cp:lastPrinted>
  <dcterms:created xsi:type="dcterms:W3CDTF">2013-01-22T05:32:31Z</dcterms:created>
  <dcterms:modified xsi:type="dcterms:W3CDTF">2019-10-10T13:35:36Z</dcterms:modified>
</cp:coreProperties>
</file>