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0" windowWidth="19425" windowHeight="11025"/>
  </bookViews>
  <sheets>
    <sheet name="Табл.1 РПр" sheetId="2" r:id="rId1"/>
  </sheets>
  <definedNames>
    <definedName name="_xlnm.Print_Area" localSheetId="0">'Табл.1 РПр'!$A$1:$M$50</definedName>
  </definedNames>
  <calcPr calcId="124519"/>
</workbook>
</file>

<file path=xl/calcChain.xml><?xml version="1.0" encoding="utf-8"?>
<calcChain xmlns="http://schemas.openxmlformats.org/spreadsheetml/2006/main">
  <c r="I24" i="2"/>
  <c r="G20"/>
  <c r="F20"/>
  <c r="E20"/>
  <c r="I48" l="1"/>
  <c r="M21"/>
  <c r="M47" l="1"/>
  <c r="M26"/>
  <c r="M27"/>
  <c r="K30"/>
  <c r="K26"/>
  <c r="K27"/>
  <c r="K28"/>
  <c r="C49"/>
  <c r="C45"/>
  <c r="C35"/>
  <c r="C29"/>
  <c r="C25"/>
  <c r="C20"/>
  <c r="C18"/>
  <c r="C10"/>
  <c r="C8" l="1"/>
  <c r="M11"/>
  <c r="M12"/>
  <c r="L33"/>
  <c r="K33"/>
  <c r="K21"/>
  <c r="K22"/>
  <c r="J33"/>
  <c r="I33"/>
  <c r="I28"/>
  <c r="M48" l="1"/>
  <c r="M50"/>
  <c r="M30"/>
  <c r="M19"/>
  <c r="M17"/>
  <c r="K12"/>
  <c r="D10"/>
  <c r="M23" l="1"/>
  <c r="L27"/>
  <c r="K48"/>
  <c r="K50"/>
  <c r="F45"/>
  <c r="M16" l="1"/>
  <c r="L26"/>
  <c r="L21"/>
  <c r="L22"/>
  <c r="L14"/>
  <c r="L15"/>
  <c r="J27"/>
  <c r="J28"/>
  <c r="L43" l="1"/>
  <c r="M14"/>
  <c r="F10"/>
  <c r="J15"/>
  <c r="L12" l="1"/>
  <c r="J12"/>
  <c r="I12"/>
  <c r="I13"/>
  <c r="I14"/>
  <c r="I15"/>
  <c r="M46"/>
  <c r="M43"/>
  <c r="M38"/>
  <c r="L38"/>
  <c r="K38"/>
  <c r="J38"/>
  <c r="L30"/>
  <c r="J30"/>
  <c r="J26"/>
  <c r="J22"/>
  <c r="M13"/>
  <c r="L13"/>
  <c r="K13"/>
  <c r="J13"/>
  <c r="M31"/>
  <c r="L31"/>
  <c r="K31"/>
  <c r="J31"/>
  <c r="D25"/>
  <c r="E25"/>
  <c r="F25"/>
  <c r="G25"/>
  <c r="M25" s="1"/>
  <c r="I26"/>
  <c r="I19"/>
  <c r="K25" l="1"/>
  <c r="J25"/>
  <c r="I25"/>
  <c r="K47"/>
  <c r="J47"/>
  <c r="L19"/>
  <c r="K19"/>
  <c r="J19"/>
  <c r="I27"/>
  <c r="L50" l="1"/>
  <c r="J50"/>
  <c r="I50"/>
  <c r="G49"/>
  <c r="M49" s="1"/>
  <c r="F49"/>
  <c r="E49"/>
  <c r="D49"/>
  <c r="L48"/>
  <c r="J48"/>
  <c r="L47"/>
  <c r="I47"/>
  <c r="L46"/>
  <c r="K46"/>
  <c r="J46"/>
  <c r="I46"/>
  <c r="G45"/>
  <c r="E45"/>
  <c r="D45"/>
  <c r="M44"/>
  <c r="L44"/>
  <c r="K44"/>
  <c r="J44"/>
  <c r="I44"/>
  <c r="I43"/>
  <c r="M42"/>
  <c r="L42"/>
  <c r="I42"/>
  <c r="G41"/>
  <c r="F41"/>
  <c r="E41"/>
  <c r="M40"/>
  <c r="L40"/>
  <c r="K40"/>
  <c r="J40"/>
  <c r="I40"/>
  <c r="M39"/>
  <c r="L39"/>
  <c r="K39"/>
  <c r="J39"/>
  <c r="I39"/>
  <c r="I38"/>
  <c r="M37"/>
  <c r="L37"/>
  <c r="K37"/>
  <c r="J37"/>
  <c r="I37"/>
  <c r="M36"/>
  <c r="L36"/>
  <c r="K36"/>
  <c r="J36"/>
  <c r="I36"/>
  <c r="G35"/>
  <c r="F35"/>
  <c r="E35"/>
  <c r="D35"/>
  <c r="M34"/>
  <c r="K34"/>
  <c r="J34"/>
  <c r="M32"/>
  <c r="L32"/>
  <c r="K32"/>
  <c r="J32"/>
  <c r="I32"/>
  <c r="I31"/>
  <c r="I30"/>
  <c r="G29"/>
  <c r="F29"/>
  <c r="E29"/>
  <c r="D29"/>
  <c r="L23"/>
  <c r="K23"/>
  <c r="J23"/>
  <c r="I23"/>
  <c r="I22"/>
  <c r="I21"/>
  <c r="D20"/>
  <c r="G18"/>
  <c r="M18" s="1"/>
  <c r="F18"/>
  <c r="E18"/>
  <c r="D18"/>
  <c r="L17"/>
  <c r="K17"/>
  <c r="J17"/>
  <c r="I17"/>
  <c r="L16"/>
  <c r="K16"/>
  <c r="J16"/>
  <c r="I16"/>
  <c r="K14"/>
  <c r="J14"/>
  <c r="L11"/>
  <c r="K11"/>
  <c r="J11"/>
  <c r="I11"/>
  <c r="G10"/>
  <c r="E10"/>
  <c r="K49" l="1"/>
  <c r="D8"/>
  <c r="M35"/>
  <c r="K35"/>
  <c r="L35"/>
  <c r="J35"/>
  <c r="K18"/>
  <c r="J18"/>
  <c r="L18"/>
  <c r="J49"/>
  <c r="I49" s="1"/>
  <c r="L45"/>
  <c r="I45"/>
  <c r="G8"/>
  <c r="M20"/>
  <c r="F8"/>
  <c r="I18"/>
  <c r="J10"/>
  <c r="M10"/>
  <c r="L10" s="1"/>
  <c r="I10"/>
  <c r="K20"/>
  <c r="L49"/>
  <c r="M45"/>
  <c r="M29"/>
  <c r="L20"/>
  <c r="J20"/>
  <c r="L29"/>
  <c r="K45"/>
  <c r="J45" s="1"/>
  <c r="I20"/>
  <c r="K29"/>
  <c r="M41"/>
  <c r="K10"/>
  <c r="I29"/>
  <c r="L41"/>
  <c r="I41"/>
  <c r="E8"/>
  <c r="J29"/>
  <c r="H11" l="1"/>
  <c r="H23"/>
  <c r="H34"/>
  <c r="H12"/>
  <c r="H14"/>
  <c r="H19"/>
  <c r="H18" s="1"/>
  <c r="H13"/>
  <c r="H21"/>
  <c r="H26"/>
  <c r="H33"/>
  <c r="H42"/>
  <c r="J8"/>
  <c r="H37"/>
  <c r="H17"/>
  <c r="H28"/>
  <c r="H44"/>
  <c r="H46"/>
  <c r="H15"/>
  <c r="H32"/>
  <c r="H31"/>
  <c r="H50"/>
  <c r="H49" s="1"/>
  <c r="H40"/>
  <c r="H48"/>
  <c r="H27"/>
  <c r="H47"/>
  <c r="H36"/>
  <c r="H38"/>
  <c r="H39"/>
  <c r="H16"/>
  <c r="H30"/>
  <c r="H22"/>
  <c r="H43"/>
  <c r="I8"/>
  <c r="K8"/>
  <c r="I35"/>
  <c r="H20" l="1"/>
  <c r="H29"/>
  <c r="H35"/>
  <c r="H25"/>
  <c r="H45"/>
  <c r="H10"/>
  <c r="H41"/>
  <c r="H8" l="1"/>
  <c r="L25"/>
  <c r="M8" l="1"/>
  <c r="L8"/>
  <c r="D41" l="1"/>
</calcChain>
</file>

<file path=xl/sharedStrings.xml><?xml version="1.0" encoding="utf-8"?>
<sst xmlns="http://schemas.openxmlformats.org/spreadsheetml/2006/main" count="105" uniqueCount="95">
  <si>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</si>
  <si>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</si>
  <si>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</si>
  <si>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</si>
  <si>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</si>
  <si>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Обеспечение пожарной безопасности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</si>
  <si>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</si>
  <si>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</si>
  <si>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</si>
  <si>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</si>
  <si>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</si>
  <si>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</si>
  <si>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</si>
  <si>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</si>
  <si>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</si>
  <si>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</si>
  <si>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</si>
  <si>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</si>
  <si>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</si>
  <si>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</si>
  <si>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Другие вопросы в области национальной экономики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</si>
  <si>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</si>
  <si>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</si>
  <si>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</si>
  <si>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</si>
  <si>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</si>
  <si>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</si>
  <si>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</si>
  <si>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Физическая культура и спорт</t>
  </si>
  <si>
    <t>Доля в сумме расходов, %</t>
  </si>
  <si>
    <t>-</t>
  </si>
  <si>
    <t>Раздел, подраздел</t>
  </si>
  <si>
    <t>0102</t>
  </si>
  <si>
    <t>0103</t>
  </si>
  <si>
    <t>0104</t>
  </si>
  <si>
    <t>0106</t>
  </si>
  <si>
    <t>0113</t>
  </si>
  <si>
    <t>0111</t>
  </si>
  <si>
    <t>0408</t>
  </si>
  <si>
    <t>0501</t>
  </si>
  <si>
    <t>0502</t>
  </si>
  <si>
    <t>0503</t>
  </si>
  <si>
    <t>0707</t>
  </si>
  <si>
    <t>0801</t>
  </si>
  <si>
    <t>0804</t>
  </si>
  <si>
    <t>1003</t>
  </si>
  <si>
    <t>1101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</si>
  <si>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</si>
  <si>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</si>
  <si>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</si>
  <si>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</si>
  <si>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</si>
  <si>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</si>
  <si>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</si>
  <si>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</si>
  <si>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</si>
  <si>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0309</t>
  </si>
  <si>
    <t>0310</t>
  </si>
  <si>
    <t>1001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</si>
  <si>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</si>
  <si>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</si>
  <si>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0505</t>
  </si>
  <si>
    <t>АНАЛИЗ КАССОВОГО ИСПОЛНЕНИЯ РАСХОДОВ МЕСТНОГО БЮДЖЕТА</t>
  </si>
  <si>
    <t>0203</t>
  </si>
  <si>
    <t>0409</t>
  </si>
  <si>
    <t>Таблица 1 (тыс.рублей)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</si>
  <si>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</si>
  <si>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</si>
  <si>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</si>
  <si>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</si>
  <si>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</si>
  <si>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</si>
  <si>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</si>
  <si>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</si>
  <si>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</si>
  <si>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</si>
  <si>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</si>
  <si>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</si>
  <si>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</si>
  <si>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темп прироста,        %</t>
  </si>
  <si>
    <t>0412</t>
  </si>
  <si>
    <t xml:space="preserve">Молодежная политика </t>
  </si>
  <si>
    <t>Бюджетные назначения на 2020 год (Реш.от 27.12.2019 №2)</t>
  </si>
  <si>
    <t>Уточненные бюджетные назначения на 2020 год (Реш от 27.12.2020 №1)</t>
  </si>
  <si>
    <t>на 2020 год, %</t>
  </si>
  <si>
    <t>0314</t>
  </si>
  <si>
    <t>Другие вопросы в области национальной безопасности и правоохранительной деятельности</t>
  </si>
  <si>
    <t>ПРИЛОЖЕНИЕ № 2 к  пояснительной записке за 1 полугодие 2020 года</t>
  </si>
  <si>
    <t>Кассовое исполнение за 1 полугодие 2019 года</t>
  </si>
  <si>
    <t xml:space="preserve">Уточненный план  на        1 полугодие 2020 года </t>
  </si>
  <si>
    <t xml:space="preserve">Кассовое исполнение за 1 полугодие 2020 года </t>
  </si>
  <si>
    <t xml:space="preserve">Отклонение  показателей  исполнения бюджета            за 1 полугодие 2020 года относительно уточненных бюджетных назначений на 1 полугодие 2020 года, тыс.руб.  </t>
  </si>
  <si>
    <t>Исполнение бюджета         за 1 полугодие 2020 года относительно уточненных бюджетных назначений</t>
  </si>
  <si>
    <t>Отклонение показателей исполнения бюджета за 1 полугодие 2020 года относительно 1 полугодия 2019 года</t>
  </si>
  <si>
    <t>на 1 полугодие 2020 года, %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</si>
</sst>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"/>
    <numFmt numFmtId="168" formatCode="#,##0.0_ ;\-#,##0.0\ "/>
    <numFmt numFmtId="169" formatCode="#,##0.0_р_.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6" fontId="3" fillId="0" borderId="4" xfId="1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8" fillId="4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165" fontId="8" fillId="4" borderId="13" xfId="2" applyNumberFormat="1" applyFont="1" applyFill="1" applyBorder="1" applyAlignment="1" applyProtection="1">
      <alignment horizontal="center" vertical="center"/>
      <protection locked="0"/>
    </xf>
    <xf numFmtId="165" fontId="8" fillId="4" borderId="12" xfId="2" applyNumberFormat="1" applyFont="1" applyFill="1" applyBorder="1" applyAlignment="1" applyProtection="1">
      <alignment horizontal="center" vertical="center"/>
      <protection locked="0"/>
    </xf>
    <xf numFmtId="166" fontId="8" fillId="4" borderId="13" xfId="1" applyNumberFormat="1" applyFont="1" applyFill="1" applyBorder="1" applyAlignment="1" applyProtection="1">
      <alignment horizontal="center" vertical="center"/>
      <protection locked="0"/>
    </xf>
    <xf numFmtId="167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8" fontId="8" fillId="4" borderId="13" xfId="0" applyNumberFormat="1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 applyProtection="1">
      <alignment horizontal="center" vertical="center"/>
      <protection locked="0"/>
    </xf>
    <xf numFmtId="165" fontId="5" fillId="4" borderId="15" xfId="2" applyNumberFormat="1" applyFont="1" applyFill="1" applyBorder="1" applyAlignment="1" applyProtection="1">
      <alignment horizontal="center" vertical="center"/>
      <protection locked="0"/>
    </xf>
    <xf numFmtId="165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16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49" fontId="9" fillId="5" borderId="8" xfId="0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 vertical="center"/>
    </xf>
    <xf numFmtId="165" fontId="8" fillId="5" borderId="15" xfId="2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8" fillId="5" borderId="1" xfId="0" applyNumberFormat="1" applyFont="1" applyFill="1" applyBorder="1" applyAlignment="1">
      <alignment horizontal="center" vertical="center"/>
    </xf>
    <xf numFmtId="166" fontId="8" fillId="5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 applyProtection="1">
      <alignment horizontal="center" vertical="center"/>
      <protection locked="0"/>
    </xf>
    <xf numFmtId="165" fontId="5" fillId="0" borderId="15" xfId="2" applyNumberFormat="1" applyFont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8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center" vertical="center"/>
      <protection locked="0"/>
    </xf>
    <xf numFmtId="165" fontId="5" fillId="0" borderId="6" xfId="2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165" fontId="8" fillId="5" borderId="22" xfId="2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165" fontId="5" fillId="6" borderId="1" xfId="2" applyNumberFormat="1" applyFont="1" applyFill="1" applyBorder="1" applyAlignment="1" applyProtection="1">
      <alignment horizontal="center" vertical="center"/>
      <protection locked="0"/>
    </xf>
    <xf numFmtId="165" fontId="5" fillId="6" borderId="6" xfId="2" applyNumberFormat="1" applyFont="1" applyFill="1" applyBorder="1" applyAlignment="1" applyProtection="1">
      <alignment horizontal="center" vertical="center"/>
      <protection locked="0"/>
    </xf>
    <xf numFmtId="49" fontId="9" fillId="5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15" xfId="2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5" xfId="2" applyNumberFormat="1" applyFont="1" applyFill="1" applyBorder="1" applyAlignment="1" applyProtection="1">
      <alignment horizontal="center" vertical="center"/>
      <protection locked="0"/>
    </xf>
    <xf numFmtId="168" fontId="5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67" fontId="5" fillId="0" borderId="1" xfId="2" applyNumberFormat="1" applyFont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168" fontId="5" fillId="3" borderId="1" xfId="0" applyNumberFormat="1" applyFont="1" applyFill="1" applyBorder="1" applyAlignment="1">
      <alignment horizontal="center" vertical="center"/>
    </xf>
    <xf numFmtId="166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5" fillId="0" borderId="4" xfId="2" applyNumberFormat="1" applyFont="1" applyBorder="1" applyAlignment="1">
      <alignment horizontal="center" vertical="center"/>
    </xf>
    <xf numFmtId="165" fontId="5" fillId="0" borderId="16" xfId="2" applyNumberFormat="1" applyFont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 wrapText="1"/>
    </xf>
    <xf numFmtId="167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Border="1" applyAlignment="1" applyProtection="1">
      <alignment horizontal="center" vertical="center" wrapText="1"/>
      <protection locked="0"/>
    </xf>
    <xf numFmtId="168" fontId="5" fillId="0" borderId="4" xfId="0" applyNumberFormat="1" applyFont="1" applyBorder="1" applyAlignment="1">
      <alignment horizontal="center" vertical="center"/>
    </xf>
    <xf numFmtId="166" fontId="8" fillId="6" borderId="2" xfId="0" applyNumberFormat="1" applyFont="1" applyFill="1" applyBorder="1" applyAlignment="1">
      <alignment horizontal="center" vertical="center"/>
    </xf>
    <xf numFmtId="166" fontId="5" fillId="6" borderId="2" xfId="0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165" fontId="3" fillId="0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165" fontId="3" fillId="0" borderId="15" xfId="2" applyNumberFormat="1" applyFont="1" applyBorder="1" applyAlignment="1" applyProtection="1">
      <alignment horizontal="center" vertical="center"/>
      <protection locked="0"/>
    </xf>
    <xf numFmtId="2" fontId="5" fillId="0" borderId="1" xfId="2" applyNumberFormat="1" applyFont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166" fontId="3" fillId="0" borderId="18" xfId="0" applyNumberFormat="1" applyFont="1" applyBorder="1" applyAlignment="1">
      <alignment horizontal="center" vertical="top" wrapText="1"/>
    </xf>
    <xf numFmtId="166" fontId="3" fillId="0" borderId="19" xfId="0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0"/>
  <sheetViews>
    <sheetView tabSelected="1" zoomScale="89" zoomScaleNormal="89" zoomScaleSheetLayoutView="90" workbookViewId="0">
      <selection activeCell="G32" sqref="G32"/>
    </sheetView>
  </sheetViews>
  <sheetFormatPr defaultRowHeight="15"/>
  <cols>
    <col min="1" max="1" width="41.7109375" customWidth="1"/>
    <col min="2" max="2" width="10.140625" customWidth="1"/>
    <col min="3" max="4" width="11.5703125" customWidth="1"/>
    <col min="5" max="5" width="13" customWidth="1"/>
    <col min="6" max="7" width="12.140625" customWidth="1"/>
    <col min="8" max="8" width="10" customWidth="1"/>
    <col min="9" max="9" width="21" customWidth="1"/>
    <col min="10" max="10" width="9.140625" customWidth="1"/>
    <col min="11" max="11" width="13" customWidth="1"/>
    <col min="12" max="12" width="15.5703125" style="4" customWidth="1"/>
    <col min="13" max="13" width="14.140625" customWidth="1"/>
    <col min="14" max="14" width="12.5703125" style="6" customWidth="1"/>
    <col min="15" max="76" width="9.140625" style="6" customWidth="1"/>
    <col min="77" max="80" width="9.140625" style="3" customWidth="1"/>
  </cols>
  <sheetData>
    <row r="1" spans="1:80" ht="29.25" customHeight="1">
      <c r="C1" s="14"/>
      <c r="K1" s="107" t="s">
        <v>87</v>
      </c>
      <c r="L1" s="107"/>
      <c r="M1" s="107"/>
    </row>
    <row r="2" spans="1:80" ht="15.75" customHeight="1">
      <c r="A2" s="122" t="s">
        <v>62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80" ht="3" hidden="1" customHeight="1">
      <c r="K3" s="13"/>
      <c r="L3" s="13"/>
      <c r="M3" s="13"/>
    </row>
    <row r="4" spans="1:80" ht="15" customHeight="1">
      <c r="A4" s="112" t="s">
        <v>59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80" ht="12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13" t="s">
        <v>65</v>
      </c>
      <c r="M5" s="113"/>
    </row>
    <row r="6" spans="1:80" ht="62.25" customHeight="1">
      <c r="A6" s="114"/>
      <c r="B6" s="100" t="s">
        <v>31</v>
      </c>
      <c r="C6" s="116" t="s">
        <v>88</v>
      </c>
      <c r="D6" s="108" t="s">
        <v>82</v>
      </c>
      <c r="E6" s="118" t="s">
        <v>83</v>
      </c>
      <c r="F6" s="120" t="s">
        <v>89</v>
      </c>
      <c r="G6" s="120" t="s">
        <v>90</v>
      </c>
      <c r="H6" s="110" t="s">
        <v>29</v>
      </c>
      <c r="I6" s="105" t="s">
        <v>91</v>
      </c>
      <c r="J6" s="104" t="s">
        <v>92</v>
      </c>
      <c r="K6" s="104"/>
      <c r="L6" s="102" t="s">
        <v>93</v>
      </c>
      <c r="M6" s="103"/>
    </row>
    <row r="7" spans="1:80" ht="42.6" customHeight="1" thickBot="1">
      <c r="A7" s="115"/>
      <c r="B7" s="101"/>
      <c r="C7" s="117"/>
      <c r="D7" s="109"/>
      <c r="E7" s="119"/>
      <c r="F7" s="121"/>
      <c r="G7" s="121"/>
      <c r="H7" s="111"/>
      <c r="I7" s="106"/>
      <c r="J7" s="8" t="s">
        <v>84</v>
      </c>
      <c r="K7" s="9" t="s">
        <v>94</v>
      </c>
      <c r="L7" s="11" t="s">
        <v>14</v>
      </c>
      <c r="M7" s="12" t="s">
        <v>79</v>
      </c>
    </row>
    <row r="8" spans="1:80">
      <c r="A8" s="15" t="s">
        <v>0</v>
      </c>
      <c r="B8" s="16"/>
      <c r="C8" s="17">
        <f>C10+C18+C20+C25+C29+C35+C45+C49</f>
        <v>17349.8</v>
      </c>
      <c r="D8" s="18">
        <f>D10+D18+D20+D25+D29+D35+D45+D49</f>
        <v>41844.400000000009</v>
      </c>
      <c r="E8" s="17">
        <f>E10+E18+E20+E25+E29+E35+E41+E45+E49</f>
        <v>81909.399999999994</v>
      </c>
      <c r="F8" s="17">
        <f>F10+F18+F20+F25+F29+F35+F41+F45+F49</f>
        <v>24369.9</v>
      </c>
      <c r="G8" s="17">
        <f>G10+G18+G20+G25+G29+G35+G41+G45+G49</f>
        <v>18268.2</v>
      </c>
      <c r="H8" s="19">
        <f>H10+H18+H20+H25+H29+H35+H41+H45+H49</f>
        <v>1</v>
      </c>
      <c r="I8" s="20">
        <f>G8-F8</f>
        <v>-6101.7000000000007</v>
      </c>
      <c r="J8" s="21">
        <f>G8/E8</f>
        <v>0.22302934705906774</v>
      </c>
      <c r="K8" s="21">
        <f>G8/F8</f>
        <v>0.74962145925916801</v>
      </c>
      <c r="L8" s="22">
        <f>G8-C8</f>
        <v>918.40000000000146</v>
      </c>
      <c r="M8" s="23">
        <f>G8/C8-100%</f>
        <v>5.2934327773230816E-2</v>
      </c>
    </row>
    <row r="9" spans="1:80" ht="11.25" customHeight="1">
      <c r="A9" s="10" t="s">
        <v>1</v>
      </c>
      <c r="B9" s="10"/>
      <c r="C9" s="24"/>
      <c r="D9" s="25"/>
      <c r="E9" s="24"/>
      <c r="F9" s="24"/>
      <c r="G9" s="24"/>
      <c r="H9" s="26"/>
      <c r="I9" s="27"/>
      <c r="J9" s="28"/>
      <c r="K9" s="28"/>
      <c r="L9" s="29"/>
      <c r="M9" s="30"/>
    </row>
    <row r="10" spans="1:80" s="2" customFormat="1" ht="17.100000000000001" customHeight="1">
      <c r="A10" s="31" t="s">
        <v>15</v>
      </c>
      <c r="B10" s="32" t="s">
        <v>47</v>
      </c>
      <c r="C10" s="33">
        <f>SUM(C11:C16)</f>
        <v>7621.7</v>
      </c>
      <c r="D10" s="34">
        <f>SUM(D11:D16)</f>
        <v>16121.5</v>
      </c>
      <c r="E10" s="33">
        <f>SUM(E11:E16)</f>
        <v>16319.9</v>
      </c>
      <c r="F10" s="86">
        <f>F11+F12+F13+F14+F15+F16</f>
        <v>7604.9000000000005</v>
      </c>
      <c r="G10" s="86">
        <f>SUM(G11:G16)</f>
        <v>7542.5</v>
      </c>
      <c r="H10" s="35">
        <f>SUM(H11:H17)</f>
        <v>0.41287592647332527</v>
      </c>
      <c r="I10" s="36">
        <f t="shared" ref="I10:I16" si="0">G10-F10</f>
        <v>-62.400000000000546</v>
      </c>
      <c r="J10" s="37">
        <f>G10/E10</f>
        <v>0.46216582209449814</v>
      </c>
      <c r="K10" s="37">
        <f>G10/F10</f>
        <v>0.99179476390222088</v>
      </c>
      <c r="L10" s="38">
        <f>G10-C10</f>
        <v>-79.199999999999818</v>
      </c>
      <c r="M10" s="39">
        <f t="shared" ref="M10:M50" si="1">G10/C10-100%</f>
        <v>-1.0391382499967183E-2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3"/>
      <c r="BZ10" s="3"/>
      <c r="CA10" s="3"/>
      <c r="CB10" s="3"/>
    </row>
    <row r="11" spans="1:80" ht="27.75" customHeight="1">
      <c r="A11" s="93" t="s">
        <v>66</v>
      </c>
      <c r="B11" s="41" t="s">
        <v>32</v>
      </c>
      <c r="C11" s="42">
        <v>1486.2</v>
      </c>
      <c r="D11" s="43">
        <v>2804.1</v>
      </c>
      <c r="E11" s="43">
        <v>3018.7</v>
      </c>
      <c r="F11" s="42">
        <v>1454.1</v>
      </c>
      <c r="G11" s="42">
        <v>1449.3</v>
      </c>
      <c r="H11" s="44">
        <f>G11/$G$8</f>
        <v>7.933458140375077E-2</v>
      </c>
      <c r="I11" s="45">
        <f t="shared" si="0"/>
        <v>-4.7999999999999545</v>
      </c>
      <c r="J11" s="46">
        <f>G11/E11</f>
        <v>0.48010733097028524</v>
      </c>
      <c r="K11" s="46">
        <f t="shared" ref="K11:K16" si="2">G11/F11</f>
        <v>0.99669898906540133</v>
      </c>
      <c r="L11" s="47">
        <f>G11-C11</f>
        <v>-36.900000000000091</v>
      </c>
      <c r="M11" s="48">
        <f>G11/C11-100%</f>
        <v>-2.4828421477593898E-2</v>
      </c>
    </row>
    <row r="12" spans="1:80" ht="26.25" customHeight="1">
      <c r="A12" s="49" t="s">
        <v>77</v>
      </c>
      <c r="B12" s="41" t="s">
        <v>33</v>
      </c>
      <c r="C12" s="42">
        <v>66.8</v>
      </c>
      <c r="D12" s="43">
        <v>127</v>
      </c>
      <c r="E12" s="43">
        <v>127</v>
      </c>
      <c r="F12" s="42">
        <v>64</v>
      </c>
      <c r="G12" s="42">
        <v>56.2</v>
      </c>
      <c r="H12" s="44">
        <f t="shared" ref="H12:H50" si="3">G12/$G$8</f>
        <v>3.0763840991449624E-3</v>
      </c>
      <c r="I12" s="45">
        <f t="shared" si="0"/>
        <v>-7.7999999999999972</v>
      </c>
      <c r="J12" s="46">
        <f>G12/E12</f>
        <v>0.44251968503937011</v>
      </c>
      <c r="K12" s="46">
        <f t="shared" si="2"/>
        <v>0.87812500000000004</v>
      </c>
      <c r="L12" s="47">
        <f>G12-C12</f>
        <v>-10.599999999999994</v>
      </c>
      <c r="M12" s="48">
        <f>G12/C12-100%</f>
        <v>-0.1586826347305389</v>
      </c>
    </row>
    <row r="13" spans="1:80" ht="16.5" customHeight="1">
      <c r="A13" s="93" t="s">
        <v>67</v>
      </c>
      <c r="B13" s="41" t="s">
        <v>34</v>
      </c>
      <c r="C13" s="42">
        <v>5594.4</v>
      </c>
      <c r="D13" s="96">
        <v>12069.2</v>
      </c>
      <c r="E13" s="50">
        <v>12073</v>
      </c>
      <c r="F13" s="42">
        <v>5590</v>
      </c>
      <c r="G13" s="50">
        <v>5550.3</v>
      </c>
      <c r="H13" s="44">
        <f t="shared" si="3"/>
        <v>0.30382303675238942</v>
      </c>
      <c r="I13" s="45">
        <f t="shared" si="0"/>
        <v>-39.699999999999818</v>
      </c>
      <c r="J13" s="46">
        <f t="shared" ref="J13" si="4">G13/E13</f>
        <v>0.45972831939037523</v>
      </c>
      <c r="K13" s="46">
        <f t="shared" ref="K13" si="5">G13/F13</f>
        <v>0.99289803220035777</v>
      </c>
      <c r="L13" s="47">
        <f t="shared" ref="L13:L15" si="6">G13-C13</f>
        <v>-44.099999999999454</v>
      </c>
      <c r="M13" s="48">
        <f t="shared" ref="M13:M19" si="7">G13/C13-100%</f>
        <v>-7.8828828828827469E-3</v>
      </c>
    </row>
    <row r="14" spans="1:80" ht="38.25" customHeight="1">
      <c r="A14" s="94" t="s">
        <v>78</v>
      </c>
      <c r="B14" s="41" t="s">
        <v>35</v>
      </c>
      <c r="C14" s="42">
        <v>232</v>
      </c>
      <c r="D14" s="43">
        <v>483.4</v>
      </c>
      <c r="E14" s="42">
        <v>483.4</v>
      </c>
      <c r="F14" s="42">
        <v>241.7</v>
      </c>
      <c r="G14" s="42">
        <v>241.7</v>
      </c>
      <c r="H14" s="44">
        <f t="shared" si="3"/>
        <v>1.3230641223546927E-2</v>
      </c>
      <c r="I14" s="45">
        <f t="shared" si="0"/>
        <v>0</v>
      </c>
      <c r="J14" s="46">
        <f t="shared" ref="J14:J16" si="8">G14/E14</f>
        <v>0.5</v>
      </c>
      <c r="K14" s="46">
        <f t="shared" si="2"/>
        <v>1</v>
      </c>
      <c r="L14" s="47">
        <f t="shared" si="6"/>
        <v>9.6999999999999886</v>
      </c>
      <c r="M14" s="48">
        <f t="shared" si="7"/>
        <v>4.1810344827586166E-2</v>
      </c>
    </row>
    <row r="15" spans="1:80" ht="14.25" customHeight="1">
      <c r="A15" s="40" t="s">
        <v>2</v>
      </c>
      <c r="B15" s="41" t="s">
        <v>37</v>
      </c>
      <c r="C15" s="42">
        <v>0</v>
      </c>
      <c r="D15" s="51">
        <v>100</v>
      </c>
      <c r="E15" s="42">
        <v>80</v>
      </c>
      <c r="F15" s="42">
        <v>10</v>
      </c>
      <c r="G15" s="42">
        <v>0</v>
      </c>
      <c r="H15" s="44">
        <f t="shared" si="3"/>
        <v>0</v>
      </c>
      <c r="I15" s="45">
        <f t="shared" si="0"/>
        <v>-10</v>
      </c>
      <c r="J15" s="46">
        <f t="shared" si="8"/>
        <v>0</v>
      </c>
      <c r="K15" s="46" t="s">
        <v>30</v>
      </c>
      <c r="L15" s="47">
        <f t="shared" si="6"/>
        <v>0</v>
      </c>
      <c r="M15" s="48" t="s">
        <v>30</v>
      </c>
    </row>
    <row r="16" spans="1:80" ht="12.75" customHeight="1">
      <c r="A16" s="40" t="s">
        <v>3</v>
      </c>
      <c r="B16" s="41" t="s">
        <v>36</v>
      </c>
      <c r="C16" s="42">
        <v>242.3</v>
      </c>
      <c r="D16" s="51">
        <v>537.79999999999995</v>
      </c>
      <c r="E16" s="42">
        <v>537.79999999999995</v>
      </c>
      <c r="F16" s="91">
        <v>245.1</v>
      </c>
      <c r="G16" s="42">
        <v>245</v>
      </c>
      <c r="H16" s="44">
        <f t="shared" si="3"/>
        <v>1.3411282994493163E-2</v>
      </c>
      <c r="I16" s="45">
        <f t="shared" si="0"/>
        <v>-9.9999999999994316E-2</v>
      </c>
      <c r="J16" s="46">
        <f t="shared" si="8"/>
        <v>0.45555968761621424</v>
      </c>
      <c r="K16" s="46">
        <f t="shared" si="2"/>
        <v>0.99959200326397391</v>
      </c>
      <c r="L16" s="47">
        <f t="shared" ref="L16" si="9">G16-C16</f>
        <v>2.6999999999999886</v>
      </c>
      <c r="M16" s="48">
        <f t="shared" si="7"/>
        <v>1.114321089558401E-2</v>
      </c>
    </row>
    <row r="17" spans="1:80" ht="45" hidden="1" customHeight="1">
      <c r="A17" s="40"/>
      <c r="B17" s="41"/>
      <c r="C17" s="42"/>
      <c r="D17" s="51"/>
      <c r="E17" s="42"/>
      <c r="F17" s="42"/>
      <c r="G17" s="42"/>
      <c r="H17" s="52">
        <f t="shared" si="3"/>
        <v>0</v>
      </c>
      <c r="I17" s="45">
        <f>E17-D17</f>
        <v>0</v>
      </c>
      <c r="J17" s="46" t="e">
        <f>E17/C17-100%</f>
        <v>#DIV/0!</v>
      </c>
      <c r="K17" s="46" t="e">
        <f>F17/E17-100%</f>
        <v>#DIV/0!</v>
      </c>
      <c r="L17" s="47">
        <f>G17-C17</f>
        <v>0</v>
      </c>
      <c r="M17" s="48" t="e">
        <f t="shared" si="7"/>
        <v>#DIV/0!</v>
      </c>
    </row>
    <row r="18" spans="1:80" s="2" customFormat="1" ht="15.95" customHeight="1">
      <c r="A18" s="53" t="s">
        <v>16</v>
      </c>
      <c r="B18" s="54" t="s">
        <v>48</v>
      </c>
      <c r="C18" s="33">
        <f t="shared" ref="C18:G18" si="10">C19</f>
        <v>67</v>
      </c>
      <c r="D18" s="55">
        <f t="shared" si="10"/>
        <v>153.9</v>
      </c>
      <c r="E18" s="33">
        <f t="shared" si="10"/>
        <v>152.69999999999999</v>
      </c>
      <c r="F18" s="33">
        <f t="shared" si="10"/>
        <v>152.69999999999999</v>
      </c>
      <c r="G18" s="33">
        <f t="shared" si="10"/>
        <v>58.6</v>
      </c>
      <c r="H18" s="35">
        <f>SUM(H19:H19)</f>
        <v>3.2077599325604053E-3</v>
      </c>
      <c r="I18" s="36">
        <f>G18-F18</f>
        <v>-94.1</v>
      </c>
      <c r="J18" s="37">
        <f>G18/E18</f>
        <v>0.38375900458415196</v>
      </c>
      <c r="K18" s="37">
        <f>G18/F18</f>
        <v>0.38375900458415196</v>
      </c>
      <c r="L18" s="38">
        <f>G18-C18</f>
        <v>-8.3999999999999986</v>
      </c>
      <c r="M18" s="89">
        <f t="shared" si="7"/>
        <v>-0.12537313432835817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3"/>
      <c r="BZ18" s="3"/>
      <c r="CA18" s="3"/>
      <c r="CB18" s="3"/>
    </row>
    <row r="19" spans="1:80" ht="16.5" customHeight="1">
      <c r="A19" s="56" t="s">
        <v>60</v>
      </c>
      <c r="B19" s="57" t="s">
        <v>63</v>
      </c>
      <c r="C19" s="58">
        <v>67</v>
      </c>
      <c r="D19" s="59">
        <v>153.9</v>
      </c>
      <c r="E19" s="58">
        <v>152.69999999999999</v>
      </c>
      <c r="F19" s="58">
        <v>152.69999999999999</v>
      </c>
      <c r="G19" s="58">
        <v>58.6</v>
      </c>
      <c r="H19" s="52">
        <f t="shared" si="3"/>
        <v>3.2077599325604053E-3</v>
      </c>
      <c r="I19" s="45">
        <f t="shared" ref="I19" si="11">G19-F19</f>
        <v>-94.1</v>
      </c>
      <c r="J19" s="46">
        <f>G19/E19</f>
        <v>0.38375900458415196</v>
      </c>
      <c r="K19" s="46">
        <f>G19/F19</f>
        <v>0.38375900458415196</v>
      </c>
      <c r="L19" s="47">
        <f>G19-C19</f>
        <v>-8.3999999999999986</v>
      </c>
      <c r="M19" s="48">
        <f t="shared" si="7"/>
        <v>-0.12537313432835817</v>
      </c>
    </row>
    <row r="20" spans="1:80" s="2" customFormat="1" ht="25.5" customHeight="1">
      <c r="A20" s="53" t="s">
        <v>17</v>
      </c>
      <c r="B20" s="60" t="s">
        <v>49</v>
      </c>
      <c r="C20" s="33">
        <f>SUM(C22:C23)</f>
        <v>400.1</v>
      </c>
      <c r="D20" s="34">
        <f>SUM(D22:D23)</f>
        <v>2361.1999999999998</v>
      </c>
      <c r="E20" s="33">
        <f>SUM(E22:E24)</f>
        <v>2370.9</v>
      </c>
      <c r="F20" s="33">
        <f>SUM(F22:F24)</f>
        <v>807.8</v>
      </c>
      <c r="G20" s="33">
        <f>SUM(G22:G24)</f>
        <v>774.7</v>
      </c>
      <c r="H20" s="35">
        <f>SUM(H22:H24)</f>
        <v>4.2407024227893275E-2</v>
      </c>
      <c r="I20" s="36">
        <f>G20-F20</f>
        <v>-33.099999999999909</v>
      </c>
      <c r="J20" s="37">
        <f>G20/E20</f>
        <v>0.3267535535028892</v>
      </c>
      <c r="K20" s="37">
        <f>G20/F20</f>
        <v>0.95902451101757868</v>
      </c>
      <c r="L20" s="38">
        <f>G20-C20</f>
        <v>374.6</v>
      </c>
      <c r="M20" s="39">
        <f t="shared" si="1"/>
        <v>0.9362659335166208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3"/>
      <c r="BZ20" s="3"/>
      <c r="CA20" s="3"/>
      <c r="CB20" s="3"/>
    </row>
    <row r="21" spans="1:80" s="5" customFormat="1" ht="20.100000000000001" hidden="1" customHeight="1">
      <c r="A21" s="40" t="s">
        <v>4</v>
      </c>
      <c r="B21" s="61" t="s">
        <v>70</v>
      </c>
      <c r="C21" s="62"/>
      <c r="D21" s="63"/>
      <c r="E21" s="62"/>
      <c r="F21" s="62"/>
      <c r="G21" s="62"/>
      <c r="H21" s="44">
        <f t="shared" si="3"/>
        <v>0</v>
      </c>
      <c r="I21" s="64">
        <f>E21-D21</f>
        <v>0</v>
      </c>
      <c r="J21" s="46">
        <v>0</v>
      </c>
      <c r="K21" s="37" t="e">
        <f t="shared" ref="K21:K22" si="12">G21/F21</f>
        <v>#DIV/0!</v>
      </c>
      <c r="L21" s="38">
        <f t="shared" ref="L21:L22" si="13">G21-C21</f>
        <v>0</v>
      </c>
      <c r="M21" s="39" t="e">
        <f t="shared" si="1"/>
        <v>#DIV/0!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</row>
    <row r="22" spans="1:80" s="5" customFormat="1" ht="38.25" customHeight="1">
      <c r="A22" s="95" t="s">
        <v>68</v>
      </c>
      <c r="B22" s="61" t="s">
        <v>56</v>
      </c>
      <c r="C22" s="50">
        <v>152.19999999999999</v>
      </c>
      <c r="D22" s="65">
        <v>1887.7</v>
      </c>
      <c r="E22" s="50">
        <v>1887.4</v>
      </c>
      <c r="F22" s="50">
        <v>521.29999999999995</v>
      </c>
      <c r="G22" s="50">
        <v>505.9</v>
      </c>
      <c r="H22" s="52">
        <f>G22/$G$8</f>
        <v>2.7692930885363634E-2</v>
      </c>
      <c r="I22" s="45">
        <f t="shared" ref="I22:I28" si="14">G22-F22</f>
        <v>-15.399999999999977</v>
      </c>
      <c r="J22" s="46">
        <f t="shared" ref="J22" si="15">G22/E22</f>
        <v>0.26804069089753096</v>
      </c>
      <c r="K22" s="87">
        <f t="shared" si="12"/>
        <v>0.97045846921158641</v>
      </c>
      <c r="L22" s="66">
        <f t="shared" si="13"/>
        <v>353.7</v>
      </c>
      <c r="M22" s="84" t="s">
        <v>30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1:80" ht="17.25" customHeight="1">
      <c r="A23" s="40" t="s">
        <v>5</v>
      </c>
      <c r="B23" s="41" t="s">
        <v>57</v>
      </c>
      <c r="C23" s="42">
        <v>247.9</v>
      </c>
      <c r="D23" s="43">
        <v>473.5</v>
      </c>
      <c r="E23" s="42">
        <v>473.5</v>
      </c>
      <c r="F23" s="42">
        <v>283.5</v>
      </c>
      <c r="G23" s="42">
        <v>268.8</v>
      </c>
      <c r="H23" s="52">
        <f>G23/$G$8</f>
        <v>1.4714093342529641E-2</v>
      </c>
      <c r="I23" s="45">
        <f t="shared" si="14"/>
        <v>-14.699999999999989</v>
      </c>
      <c r="J23" s="46">
        <f>G23/E23</f>
        <v>0.56768743400211197</v>
      </c>
      <c r="K23" s="46">
        <f>G23/F23</f>
        <v>0.94814814814814818</v>
      </c>
      <c r="L23" s="47">
        <f t="shared" ref="L23" si="16">G23-C23</f>
        <v>20.900000000000006</v>
      </c>
      <c r="M23" s="48">
        <f t="shared" si="1"/>
        <v>8.4308188785800819E-2</v>
      </c>
    </row>
    <row r="24" spans="1:80" ht="21.75" customHeight="1">
      <c r="A24" s="98" t="s">
        <v>86</v>
      </c>
      <c r="B24" s="41" t="s">
        <v>85</v>
      </c>
      <c r="C24" s="42">
        <v>0</v>
      </c>
      <c r="D24" s="43">
        <v>0</v>
      </c>
      <c r="E24" s="97">
        <v>10</v>
      </c>
      <c r="F24" s="97">
        <v>3</v>
      </c>
      <c r="G24" s="97">
        <v>0</v>
      </c>
      <c r="H24" s="99"/>
      <c r="I24" s="45">
        <f>SUM(G24-F24)</f>
        <v>-3</v>
      </c>
      <c r="J24" s="46"/>
      <c r="K24" s="46"/>
      <c r="L24" s="47"/>
      <c r="M24" s="48"/>
    </row>
    <row r="25" spans="1:80" s="2" customFormat="1" ht="15" customHeight="1">
      <c r="A25" s="53" t="s">
        <v>18</v>
      </c>
      <c r="B25" s="54" t="s">
        <v>50</v>
      </c>
      <c r="C25" s="33">
        <f t="shared" ref="C25:H25" si="17">SUM(C26:C28)</f>
        <v>32.4</v>
      </c>
      <c r="D25" s="34">
        <f t="shared" si="17"/>
        <v>1127.2</v>
      </c>
      <c r="E25" s="33">
        <f t="shared" si="17"/>
        <v>18621.7</v>
      </c>
      <c r="F25" s="33">
        <f t="shared" si="17"/>
        <v>197.8</v>
      </c>
      <c r="G25" s="33">
        <f t="shared" si="17"/>
        <v>90.4</v>
      </c>
      <c r="H25" s="35">
        <f t="shared" si="17"/>
        <v>4.9484897253150289E-3</v>
      </c>
      <c r="I25" s="36">
        <f t="shared" si="14"/>
        <v>-107.4</v>
      </c>
      <c r="J25" s="37">
        <f>G25/E25</f>
        <v>4.854551410451248E-3</v>
      </c>
      <c r="K25" s="75">
        <f>G25/F25</f>
        <v>0.45702730030333671</v>
      </c>
      <c r="L25" s="38">
        <f>G25-C25</f>
        <v>58.000000000000007</v>
      </c>
      <c r="M25" s="89">
        <f t="shared" si="1"/>
        <v>1.7901234567901239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3"/>
      <c r="BZ25" s="3"/>
      <c r="CA25" s="3"/>
      <c r="CB25" s="3"/>
    </row>
    <row r="26" spans="1:80" ht="13.5" customHeight="1">
      <c r="A26" s="40" t="s">
        <v>19</v>
      </c>
      <c r="B26" s="41" t="s">
        <v>38</v>
      </c>
      <c r="C26" s="42">
        <v>25.6</v>
      </c>
      <c r="D26" s="43">
        <v>174.7</v>
      </c>
      <c r="E26" s="42">
        <v>174.7</v>
      </c>
      <c r="F26" s="42">
        <v>35.200000000000003</v>
      </c>
      <c r="G26" s="91">
        <v>25.2</v>
      </c>
      <c r="H26" s="44">
        <f t="shared" si="3"/>
        <v>1.3794462508621539E-3</v>
      </c>
      <c r="I26" s="45">
        <f t="shared" si="14"/>
        <v>-10.000000000000004</v>
      </c>
      <c r="J26" s="46">
        <f t="shared" ref="J26:J28" si="18">G26/E26</f>
        <v>0.14424728105323412</v>
      </c>
      <c r="K26" s="87">
        <f t="shared" ref="K26:K28" si="19">G26/F26</f>
        <v>0.71590909090909083</v>
      </c>
      <c r="L26" s="66">
        <f t="shared" ref="L26:L27" si="20">G26-C26</f>
        <v>-0.40000000000000213</v>
      </c>
      <c r="M26" s="48">
        <f t="shared" si="1"/>
        <v>-1.5625000000000111E-2</v>
      </c>
    </row>
    <row r="27" spans="1:80" ht="16.5" customHeight="1">
      <c r="A27" s="40" t="s">
        <v>69</v>
      </c>
      <c r="B27" s="41" t="s">
        <v>64</v>
      </c>
      <c r="C27" s="42">
        <v>6.8</v>
      </c>
      <c r="D27" s="43">
        <v>766.5</v>
      </c>
      <c r="E27" s="42">
        <v>18261</v>
      </c>
      <c r="F27" s="50">
        <v>162.6</v>
      </c>
      <c r="G27" s="92">
        <v>65.2</v>
      </c>
      <c r="H27" s="44">
        <f t="shared" si="3"/>
        <v>3.5690434744528746E-3</v>
      </c>
      <c r="I27" s="45">
        <f t="shared" si="14"/>
        <v>-97.399999999999991</v>
      </c>
      <c r="J27" s="46">
        <f t="shared" si="18"/>
        <v>3.5704506872569959E-3</v>
      </c>
      <c r="K27" s="87">
        <f t="shared" si="19"/>
        <v>0.40098400984009841</v>
      </c>
      <c r="L27" s="66">
        <f t="shared" si="20"/>
        <v>58.400000000000006</v>
      </c>
      <c r="M27" s="48">
        <f t="shared" si="1"/>
        <v>8.5882352941176485</v>
      </c>
    </row>
    <row r="28" spans="1:80" ht="26.25" customHeight="1">
      <c r="A28" s="40" t="s">
        <v>20</v>
      </c>
      <c r="B28" s="67" t="s">
        <v>80</v>
      </c>
      <c r="C28" s="42">
        <v>0</v>
      </c>
      <c r="D28" s="43">
        <v>186</v>
      </c>
      <c r="E28" s="42">
        <v>186</v>
      </c>
      <c r="F28" s="42">
        <v>0</v>
      </c>
      <c r="G28" s="42">
        <v>0</v>
      </c>
      <c r="H28" s="44">
        <f t="shared" si="3"/>
        <v>0</v>
      </c>
      <c r="I28" s="45">
        <f t="shared" si="14"/>
        <v>0</v>
      </c>
      <c r="J28" s="46">
        <f t="shared" si="18"/>
        <v>0</v>
      </c>
      <c r="K28" s="87" t="e">
        <f t="shared" si="19"/>
        <v>#DIV/0!</v>
      </c>
      <c r="L28" s="88" t="s">
        <v>30</v>
      </c>
      <c r="M28" s="48" t="s">
        <v>30</v>
      </c>
    </row>
    <row r="29" spans="1:80" s="2" customFormat="1" ht="20.100000000000001" customHeight="1">
      <c r="A29" s="53" t="s">
        <v>21</v>
      </c>
      <c r="B29" s="60" t="s">
        <v>51</v>
      </c>
      <c r="C29" s="33">
        <f>SUM(C30:C33)</f>
        <v>7984.7</v>
      </c>
      <c r="D29" s="34">
        <f>SUM(D30:D33)</f>
        <v>19227.5</v>
      </c>
      <c r="E29" s="33">
        <f>SUM(E30:E33)</f>
        <v>41571.1</v>
      </c>
      <c r="F29" s="33">
        <f>SUM(F30:F33)</f>
        <v>14417.3</v>
      </c>
      <c r="G29" s="86">
        <f>SUM(G30:G33)</f>
        <v>8684.2999999999993</v>
      </c>
      <c r="H29" s="35">
        <f>SUM(H30:H34)</f>
        <v>0.47537797922072234</v>
      </c>
      <c r="I29" s="36">
        <f>G29-F29</f>
        <v>-5733</v>
      </c>
      <c r="J29" s="37">
        <f>G29/E29</f>
        <v>0.20890233840336195</v>
      </c>
      <c r="K29" s="37">
        <f>G29/F29</f>
        <v>0.60235272901306069</v>
      </c>
      <c r="L29" s="38">
        <f>G29-C29</f>
        <v>699.59999999999945</v>
      </c>
      <c r="M29" s="39">
        <f t="shared" si="1"/>
        <v>8.7617568599947404E-2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3"/>
      <c r="BZ29" s="3"/>
      <c r="CA29" s="3"/>
      <c r="CB29" s="3"/>
    </row>
    <row r="30" spans="1:80" ht="13.5" customHeight="1">
      <c r="A30" s="40" t="s">
        <v>6</v>
      </c>
      <c r="B30" s="67" t="s">
        <v>39</v>
      </c>
      <c r="C30" s="69">
        <v>107.8</v>
      </c>
      <c r="D30" s="70">
        <v>342</v>
      </c>
      <c r="E30" s="62">
        <v>5972.7</v>
      </c>
      <c r="F30" s="69">
        <v>725.1</v>
      </c>
      <c r="G30" s="69">
        <v>148</v>
      </c>
      <c r="H30" s="44">
        <f t="shared" si="3"/>
        <v>8.1015097272856655E-3</v>
      </c>
      <c r="I30" s="45">
        <f>G30-F30</f>
        <v>-577.1</v>
      </c>
      <c r="J30" s="46">
        <f t="shared" ref="J30" si="21">G30/E30</f>
        <v>2.4779412995797546E-2</v>
      </c>
      <c r="K30" s="87">
        <f>G30/F30</f>
        <v>0.20410977796166047</v>
      </c>
      <c r="L30" s="47">
        <f t="shared" ref="L30" si="22">G30-C30</f>
        <v>40.200000000000003</v>
      </c>
      <c r="M30" s="85">
        <f t="shared" si="1"/>
        <v>0.37291280148423001</v>
      </c>
    </row>
    <row r="31" spans="1:80" ht="16.5" customHeight="1">
      <c r="A31" s="40" t="s">
        <v>7</v>
      </c>
      <c r="B31" s="67" t="s">
        <v>40</v>
      </c>
      <c r="C31" s="69">
        <v>5971.9</v>
      </c>
      <c r="D31" s="70">
        <v>12957.6</v>
      </c>
      <c r="E31" s="62">
        <v>26746</v>
      </c>
      <c r="F31" s="69">
        <v>7929.2</v>
      </c>
      <c r="G31" s="69">
        <v>6051.1</v>
      </c>
      <c r="H31" s="44">
        <f t="shared" si="3"/>
        <v>0.33123679399174522</v>
      </c>
      <c r="I31" s="45">
        <f>G31-F31</f>
        <v>-1878.0999999999995</v>
      </c>
      <c r="J31" s="46">
        <f t="shared" ref="J31" si="23">G31/E31</f>
        <v>0.22624317654976447</v>
      </c>
      <c r="K31" s="46">
        <f t="shared" ref="K31" si="24">G31/F31</f>
        <v>0.76314130050950924</v>
      </c>
      <c r="L31" s="47">
        <f t="shared" ref="L31" si="25">G31-C31</f>
        <v>79.200000000000728</v>
      </c>
      <c r="M31" s="48">
        <f t="shared" ref="M31" si="26">G31/C31-100%</f>
        <v>1.3262110885982725E-2</v>
      </c>
    </row>
    <row r="32" spans="1:80" ht="12.75" customHeight="1">
      <c r="A32" s="40" t="s">
        <v>8</v>
      </c>
      <c r="B32" s="67" t="s">
        <v>41</v>
      </c>
      <c r="C32" s="69">
        <v>1881.5</v>
      </c>
      <c r="D32" s="70">
        <v>5684.4</v>
      </c>
      <c r="E32" s="69">
        <v>8580.9</v>
      </c>
      <c r="F32" s="69">
        <v>5637.5</v>
      </c>
      <c r="G32" s="69">
        <v>2433.6999999999998</v>
      </c>
      <c r="H32" s="44">
        <f t="shared" si="3"/>
        <v>0.13322056907631841</v>
      </c>
      <c r="I32" s="45">
        <f>G32-F32</f>
        <v>-3203.8</v>
      </c>
      <c r="J32" s="46">
        <f>G32/E32</f>
        <v>0.28361826847999627</v>
      </c>
      <c r="K32" s="46">
        <f>G32/F32</f>
        <v>0.43169844789356981</v>
      </c>
      <c r="L32" s="47">
        <f>G32-C32</f>
        <v>552.19999999999982</v>
      </c>
      <c r="M32" s="48">
        <f t="shared" si="1"/>
        <v>0.29348923731065635</v>
      </c>
    </row>
    <row r="33" spans="1:80" ht="25.5" customHeight="1">
      <c r="A33" s="40" t="s">
        <v>9</v>
      </c>
      <c r="B33" s="67" t="s">
        <v>61</v>
      </c>
      <c r="C33" s="69">
        <v>23.5</v>
      </c>
      <c r="D33" s="70">
        <v>243.5</v>
      </c>
      <c r="E33" s="69">
        <v>271.5</v>
      </c>
      <c r="F33" s="69">
        <v>125.5</v>
      </c>
      <c r="G33" s="62">
        <v>51.5</v>
      </c>
      <c r="H33" s="44">
        <f t="shared" si="3"/>
        <v>2.8191064253730524E-3</v>
      </c>
      <c r="I33" s="45">
        <f>G33-F33</f>
        <v>-74</v>
      </c>
      <c r="J33" s="46">
        <f>G33/E33</f>
        <v>0.18968692449355432</v>
      </c>
      <c r="K33" s="46">
        <f>G33/F33</f>
        <v>0.41035856573705182</v>
      </c>
      <c r="L33" s="47">
        <f>G33-C33</f>
        <v>28</v>
      </c>
      <c r="M33" s="48" t="s">
        <v>30</v>
      </c>
    </row>
    <row r="34" spans="1:80" ht="18.75" hidden="1" customHeight="1">
      <c r="A34" s="71"/>
      <c r="B34" s="72"/>
      <c r="C34" s="69"/>
      <c r="D34" s="70"/>
      <c r="E34" s="69"/>
      <c r="F34" s="69"/>
      <c r="G34" s="69"/>
      <c r="H34" s="44">
        <f t="shared" si="3"/>
        <v>0</v>
      </c>
      <c r="I34" s="73"/>
      <c r="J34" s="46" t="e">
        <f>E34/C34-100%</f>
        <v>#DIV/0!</v>
      </c>
      <c r="K34" s="46" t="e">
        <f>F34/E34-100%</f>
        <v>#DIV/0!</v>
      </c>
      <c r="L34" s="74"/>
      <c r="M34" s="48" t="e">
        <f t="shared" si="1"/>
        <v>#DIV/0!</v>
      </c>
    </row>
    <row r="35" spans="1:80" s="2" customFormat="1" ht="16.5" customHeight="1">
      <c r="A35" s="53" t="s">
        <v>22</v>
      </c>
      <c r="B35" s="60" t="s">
        <v>52</v>
      </c>
      <c r="C35" s="33">
        <f>SUM(C36:C39)</f>
        <v>32</v>
      </c>
      <c r="D35" s="34">
        <f>SUM(D36:D39)</f>
        <v>130</v>
      </c>
      <c r="E35" s="33">
        <f>SUM(E36:E39)</f>
        <v>130</v>
      </c>
      <c r="F35" s="33">
        <f>SUM(F36:F39)</f>
        <v>64.400000000000006</v>
      </c>
      <c r="G35" s="33">
        <f>SUM(G36:G39)</f>
        <v>39.200000000000003</v>
      </c>
      <c r="H35" s="35">
        <f>SUM(H36:H40)</f>
        <v>2.1458052791189061E-3</v>
      </c>
      <c r="I35" s="36">
        <f>G35-F35</f>
        <v>-25.200000000000003</v>
      </c>
      <c r="J35" s="37">
        <f>G35/E35</f>
        <v>0.30153846153846153</v>
      </c>
      <c r="K35" s="75">
        <f>G35/F35</f>
        <v>0.60869565217391308</v>
      </c>
      <c r="L35" s="38">
        <f>G35-C35</f>
        <v>7.2000000000000028</v>
      </c>
      <c r="M35" s="39">
        <f t="shared" ref="M35" si="27">G35/C35-100%</f>
        <v>0.22500000000000009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3"/>
      <c r="BZ35" s="3"/>
      <c r="CA35" s="3"/>
      <c r="CB35" s="3"/>
    </row>
    <row r="36" spans="1:80" ht="20.100000000000001" hidden="1" customHeight="1">
      <c r="A36" s="40" t="s">
        <v>23</v>
      </c>
      <c r="B36" s="67" t="s">
        <v>71</v>
      </c>
      <c r="C36" s="69"/>
      <c r="D36" s="70"/>
      <c r="E36" s="69"/>
      <c r="F36" s="69"/>
      <c r="G36" s="69"/>
      <c r="H36" s="44">
        <f t="shared" si="3"/>
        <v>0</v>
      </c>
      <c r="I36" s="68">
        <f>E36-D36</f>
        <v>0</v>
      </c>
      <c r="J36" s="46" t="e">
        <f>E36/C36-100%</f>
        <v>#DIV/0!</v>
      </c>
      <c r="K36" s="46" t="e">
        <f>F36/E36-100%</f>
        <v>#DIV/0!</v>
      </c>
      <c r="L36" s="47">
        <f t="shared" ref="L36:L50" si="28">G36-C36</f>
        <v>0</v>
      </c>
      <c r="M36" s="48" t="e">
        <f t="shared" si="1"/>
        <v>#DIV/0!</v>
      </c>
    </row>
    <row r="37" spans="1:80" ht="20.100000000000001" hidden="1" customHeight="1">
      <c r="A37" s="40" t="s">
        <v>24</v>
      </c>
      <c r="B37" s="67" t="s">
        <v>72</v>
      </c>
      <c r="C37" s="69"/>
      <c r="D37" s="70"/>
      <c r="E37" s="69"/>
      <c r="F37" s="69"/>
      <c r="G37" s="69"/>
      <c r="H37" s="44">
        <f t="shared" si="3"/>
        <v>0</v>
      </c>
      <c r="I37" s="68">
        <f>E37-D37</f>
        <v>0</v>
      </c>
      <c r="J37" s="46" t="e">
        <f>E37/C37-100%</f>
        <v>#DIV/0!</v>
      </c>
      <c r="K37" s="46" t="e">
        <f>F37/E37-100%</f>
        <v>#DIV/0!</v>
      </c>
      <c r="L37" s="47">
        <f t="shared" si="28"/>
        <v>0</v>
      </c>
      <c r="M37" s="48" t="e">
        <f t="shared" si="1"/>
        <v>#DIV/0!</v>
      </c>
    </row>
    <row r="38" spans="1:80" ht="14.25" customHeight="1">
      <c r="A38" s="40" t="s">
        <v>81</v>
      </c>
      <c r="B38" s="67" t="s">
        <v>42</v>
      </c>
      <c r="C38" s="69">
        <v>32</v>
      </c>
      <c r="D38" s="70">
        <v>130</v>
      </c>
      <c r="E38" s="69">
        <v>130</v>
      </c>
      <c r="F38" s="69">
        <v>64.400000000000006</v>
      </c>
      <c r="G38" s="90">
        <v>39.200000000000003</v>
      </c>
      <c r="H38" s="44">
        <f t="shared" si="3"/>
        <v>2.1458052791189061E-3</v>
      </c>
      <c r="I38" s="45">
        <f>G38-F38</f>
        <v>-25.200000000000003</v>
      </c>
      <c r="J38" s="46">
        <f t="shared" ref="J38" si="29">G38/E38</f>
        <v>0.30153846153846153</v>
      </c>
      <c r="K38" s="46">
        <f t="shared" ref="K38" si="30">G38/F38</f>
        <v>0.60869565217391308</v>
      </c>
      <c r="L38" s="47">
        <f t="shared" si="28"/>
        <v>7.2000000000000028</v>
      </c>
      <c r="M38" s="48">
        <f t="shared" si="1"/>
        <v>0.22500000000000009</v>
      </c>
    </row>
    <row r="39" spans="1:80" ht="45" hidden="1" customHeight="1">
      <c r="A39" s="40" t="s">
        <v>25</v>
      </c>
      <c r="B39" s="67" t="s">
        <v>73</v>
      </c>
      <c r="C39" s="69"/>
      <c r="D39" s="70"/>
      <c r="E39" s="69"/>
      <c r="F39" s="69"/>
      <c r="G39" s="69"/>
      <c r="H39" s="44">
        <f t="shared" si="3"/>
        <v>0</v>
      </c>
      <c r="I39" s="68">
        <f>E39-D39</f>
        <v>0</v>
      </c>
      <c r="J39" s="46" t="e">
        <f>E39/C39-100%</f>
        <v>#DIV/0!</v>
      </c>
      <c r="K39" s="46" t="e">
        <f>F39/E39-100%</f>
        <v>#DIV/0!</v>
      </c>
      <c r="L39" s="47">
        <f t="shared" si="28"/>
        <v>0</v>
      </c>
      <c r="M39" s="48" t="e">
        <f t="shared" si="1"/>
        <v>#DIV/0!</v>
      </c>
    </row>
    <row r="40" spans="1:80" ht="45" hidden="1" customHeight="1">
      <c r="A40" s="71"/>
      <c r="B40" s="72"/>
      <c r="C40" s="69"/>
      <c r="D40" s="70"/>
      <c r="E40" s="69"/>
      <c r="F40" s="69"/>
      <c r="G40" s="69"/>
      <c r="H40" s="52">
        <f t="shared" si="3"/>
        <v>0</v>
      </c>
      <c r="I40" s="68">
        <f>E40-D40</f>
        <v>0</v>
      </c>
      <c r="J40" s="46" t="e">
        <f>E40/C40-100%</f>
        <v>#DIV/0!</v>
      </c>
      <c r="K40" s="46" t="e">
        <f>F40/E40-100%</f>
        <v>#DIV/0!</v>
      </c>
      <c r="L40" s="47">
        <f t="shared" si="28"/>
        <v>0</v>
      </c>
      <c r="M40" s="48" t="e">
        <f t="shared" si="1"/>
        <v>#DIV/0!</v>
      </c>
    </row>
    <row r="41" spans="1:80" s="2" customFormat="1" ht="20.100000000000001" hidden="1" customHeight="1">
      <c r="A41" s="53" t="s">
        <v>26</v>
      </c>
      <c r="B41" s="60" t="s">
        <v>53</v>
      </c>
      <c r="C41" s="33">
        <v>0</v>
      </c>
      <c r="D41" s="34">
        <f>SUM(D42:D43)</f>
        <v>0</v>
      </c>
      <c r="E41" s="33">
        <f>SUM(E42:E43)</f>
        <v>0</v>
      </c>
      <c r="F41" s="33">
        <f>SUM(F42:F43)</f>
        <v>0</v>
      </c>
      <c r="G41" s="33">
        <f>SUM(G42:G43)</f>
        <v>0</v>
      </c>
      <c r="H41" s="35">
        <f>SUM(H42:H44)</f>
        <v>0</v>
      </c>
      <c r="I41" s="36">
        <f>G41-F41</f>
        <v>0</v>
      </c>
      <c r="J41" s="37" t="s">
        <v>30</v>
      </c>
      <c r="K41" s="37" t="s">
        <v>30</v>
      </c>
      <c r="L41" s="38">
        <f>G41-C41</f>
        <v>0</v>
      </c>
      <c r="M41" s="39" t="e">
        <f t="shared" si="1"/>
        <v>#DIV/0!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3"/>
      <c r="BZ41" s="3"/>
      <c r="CA41" s="3"/>
      <c r="CB41" s="3"/>
    </row>
    <row r="42" spans="1:80" ht="13.5" hidden="1" customHeight="1">
      <c r="A42" s="40" t="s">
        <v>10</v>
      </c>
      <c r="B42" s="67" t="s">
        <v>43</v>
      </c>
      <c r="C42" s="69">
        <v>0</v>
      </c>
      <c r="D42" s="70" t="s">
        <v>30</v>
      </c>
      <c r="E42" s="62">
        <v>0</v>
      </c>
      <c r="F42" s="69">
        <v>0</v>
      </c>
      <c r="G42" s="69">
        <v>0</v>
      </c>
      <c r="H42" s="44">
        <f t="shared" si="3"/>
        <v>0</v>
      </c>
      <c r="I42" s="45">
        <f>G42-F42</f>
        <v>0</v>
      </c>
      <c r="J42" s="46" t="s">
        <v>30</v>
      </c>
      <c r="K42" s="46" t="s">
        <v>30</v>
      </c>
      <c r="L42" s="47">
        <f>G42-C42</f>
        <v>0</v>
      </c>
      <c r="M42" s="48" t="e">
        <f t="shared" si="1"/>
        <v>#DIV/0!</v>
      </c>
    </row>
    <row r="43" spans="1:80" ht="30" hidden="1" customHeight="1">
      <c r="A43" s="40" t="s">
        <v>74</v>
      </c>
      <c r="B43" s="67" t="s">
        <v>44</v>
      </c>
      <c r="C43" s="69">
        <v>0</v>
      </c>
      <c r="D43" s="70">
        <v>0</v>
      </c>
      <c r="E43" s="62">
        <v>0</v>
      </c>
      <c r="F43" s="69">
        <v>0</v>
      </c>
      <c r="G43" s="69">
        <v>0</v>
      </c>
      <c r="H43" s="44">
        <f t="shared" si="3"/>
        <v>0</v>
      </c>
      <c r="I43" s="45">
        <f>G43-F43</f>
        <v>0</v>
      </c>
      <c r="J43" s="46">
        <v>0</v>
      </c>
      <c r="K43" s="46">
        <v>0</v>
      </c>
      <c r="L43" s="47">
        <f>G43-C43</f>
        <v>0</v>
      </c>
      <c r="M43" s="48" t="e">
        <f t="shared" ref="M43" si="31">G43/C43-100%</f>
        <v>#DIV/0!</v>
      </c>
    </row>
    <row r="44" spans="1:80" ht="45" hidden="1" customHeight="1">
      <c r="A44" s="71"/>
      <c r="B44" s="72"/>
      <c r="C44" s="69"/>
      <c r="D44" s="70"/>
      <c r="E44" s="69"/>
      <c r="F44" s="69"/>
      <c r="G44" s="69"/>
      <c r="H44" s="52">
        <f t="shared" si="3"/>
        <v>0</v>
      </c>
      <c r="I44" s="68">
        <f>E44-D44</f>
        <v>0</v>
      </c>
      <c r="J44" s="46" t="e">
        <f>E44/C44-100%</f>
        <v>#DIV/0!</v>
      </c>
      <c r="K44" s="46" t="e">
        <f>F44/E44-100%</f>
        <v>#DIV/0!</v>
      </c>
      <c r="L44" s="47">
        <f t="shared" si="28"/>
        <v>0</v>
      </c>
      <c r="M44" s="48" t="e">
        <f t="shared" si="1"/>
        <v>#DIV/0!</v>
      </c>
    </row>
    <row r="45" spans="1:80" s="2" customFormat="1" ht="17.25" customHeight="1">
      <c r="A45" s="53" t="s">
        <v>27</v>
      </c>
      <c r="B45" s="60" t="s">
        <v>54</v>
      </c>
      <c r="C45" s="33">
        <f t="shared" ref="C45:H45" si="32">SUM(C46:C48)</f>
        <v>910.90000000000009</v>
      </c>
      <c r="D45" s="34">
        <f t="shared" si="32"/>
        <v>2294.8000000000002</v>
      </c>
      <c r="E45" s="33">
        <f t="shared" si="32"/>
        <v>2314.8000000000002</v>
      </c>
      <c r="F45" s="33">
        <f t="shared" si="32"/>
        <v>1023.7</v>
      </c>
      <c r="G45" s="86">
        <f t="shared" si="32"/>
        <v>977.2</v>
      </c>
      <c r="H45" s="35">
        <f t="shared" si="32"/>
        <v>5.3491860172321298E-2</v>
      </c>
      <c r="I45" s="36">
        <f t="shared" ref="I45:I50" si="33">G45-F45</f>
        <v>-46.5</v>
      </c>
      <c r="J45" s="37">
        <f>G45/E45</f>
        <v>0.42215310177985138</v>
      </c>
      <c r="K45" s="37">
        <f>G45/F45</f>
        <v>0.95457653609455895</v>
      </c>
      <c r="L45" s="38">
        <f t="shared" si="28"/>
        <v>66.299999999999955</v>
      </c>
      <c r="M45" s="39">
        <f t="shared" si="1"/>
        <v>7.2785157536502387E-2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3"/>
      <c r="BZ45" s="3"/>
      <c r="CA45" s="3"/>
      <c r="CB45" s="3"/>
    </row>
    <row r="46" spans="1:80" ht="12" customHeight="1">
      <c r="A46" s="40" t="s">
        <v>11</v>
      </c>
      <c r="B46" s="67" t="s">
        <v>58</v>
      </c>
      <c r="C46" s="69">
        <v>857.7</v>
      </c>
      <c r="D46" s="70">
        <v>2144.8000000000002</v>
      </c>
      <c r="E46" s="62">
        <v>2144.8000000000002</v>
      </c>
      <c r="F46" s="69">
        <v>893.7</v>
      </c>
      <c r="G46" s="90">
        <v>893.7</v>
      </c>
      <c r="H46" s="44">
        <f t="shared" si="3"/>
        <v>4.892107596807567E-2</v>
      </c>
      <c r="I46" s="45">
        <f t="shared" si="33"/>
        <v>0</v>
      </c>
      <c r="J46" s="46">
        <f>G46/E46</f>
        <v>0.41668220813129425</v>
      </c>
      <c r="K46" s="46">
        <f>G46/F46</f>
        <v>1</v>
      </c>
      <c r="L46" s="47">
        <f t="shared" si="28"/>
        <v>36</v>
      </c>
      <c r="M46" s="48">
        <f t="shared" si="1"/>
        <v>4.1972717733473219E-2</v>
      </c>
    </row>
    <row r="47" spans="1:80" ht="15" customHeight="1">
      <c r="A47" s="40" t="s">
        <v>12</v>
      </c>
      <c r="B47" s="67" t="s">
        <v>45</v>
      </c>
      <c r="C47" s="69">
        <v>53.2</v>
      </c>
      <c r="D47" s="70">
        <v>150</v>
      </c>
      <c r="E47" s="62">
        <v>170</v>
      </c>
      <c r="F47" s="69">
        <v>130</v>
      </c>
      <c r="G47" s="69">
        <v>83.5</v>
      </c>
      <c r="H47" s="44">
        <f t="shared" si="3"/>
        <v>4.5707842042456287E-3</v>
      </c>
      <c r="I47" s="45">
        <f t="shared" si="33"/>
        <v>-46.5</v>
      </c>
      <c r="J47" s="46">
        <f>G47/E47</f>
        <v>0.49117647058823527</v>
      </c>
      <c r="K47" s="46">
        <f>G47/F47</f>
        <v>0.64230769230769236</v>
      </c>
      <c r="L47" s="47">
        <f t="shared" si="28"/>
        <v>30.299999999999997</v>
      </c>
      <c r="M47" s="48">
        <f t="shared" si="1"/>
        <v>0.56954887218045114</v>
      </c>
    </row>
    <row r="48" spans="1:80" ht="13.5" customHeight="1">
      <c r="A48" s="40" t="s">
        <v>75</v>
      </c>
      <c r="B48" s="67" t="s">
        <v>76</v>
      </c>
      <c r="C48" s="69">
        <v>0</v>
      </c>
      <c r="D48" s="70">
        <v>0</v>
      </c>
      <c r="E48" s="69">
        <v>0</v>
      </c>
      <c r="F48" s="69">
        <v>0</v>
      </c>
      <c r="G48" s="69">
        <v>0</v>
      </c>
      <c r="H48" s="44">
        <f t="shared" si="3"/>
        <v>0</v>
      </c>
      <c r="I48" s="68">
        <f t="shared" si="33"/>
        <v>0</v>
      </c>
      <c r="J48" s="46" t="e">
        <f>E48/C48-100%</f>
        <v>#DIV/0!</v>
      </c>
      <c r="K48" s="46" t="e">
        <f t="shared" ref="K48:K50" si="34">G48/F48</f>
        <v>#DIV/0!</v>
      </c>
      <c r="L48" s="47">
        <f t="shared" si="28"/>
        <v>0</v>
      </c>
      <c r="M48" s="48" t="e">
        <f t="shared" si="1"/>
        <v>#DIV/0!</v>
      </c>
    </row>
    <row r="49" spans="1:80" s="2" customFormat="1" ht="12.95" customHeight="1">
      <c r="A49" s="53" t="s">
        <v>28</v>
      </c>
      <c r="B49" s="60" t="s">
        <v>55</v>
      </c>
      <c r="C49" s="33">
        <f t="shared" ref="C49:G49" si="35">C50</f>
        <v>301</v>
      </c>
      <c r="D49" s="34">
        <f t="shared" si="35"/>
        <v>428.3</v>
      </c>
      <c r="E49" s="33">
        <f t="shared" si="35"/>
        <v>428.3</v>
      </c>
      <c r="F49" s="33">
        <f t="shared" si="35"/>
        <v>101.3</v>
      </c>
      <c r="G49" s="33">
        <f t="shared" si="35"/>
        <v>101.3</v>
      </c>
      <c r="H49" s="35">
        <f>SUM(H50:H50)</f>
        <v>5.5451549687434995E-3</v>
      </c>
      <c r="I49" s="36">
        <f t="shared" si="33"/>
        <v>0</v>
      </c>
      <c r="J49" s="37">
        <f>G49/E49</f>
        <v>0.23651646042493579</v>
      </c>
      <c r="K49" s="75">
        <f t="shared" si="34"/>
        <v>1</v>
      </c>
      <c r="L49" s="38">
        <f t="shared" si="28"/>
        <v>-199.7</v>
      </c>
      <c r="M49" s="89">
        <f t="shared" si="1"/>
        <v>-0.66345514950166118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3"/>
      <c r="BZ49" s="3"/>
      <c r="CA49" s="3"/>
      <c r="CB49" s="3"/>
    </row>
    <row r="50" spans="1:80" ht="15" customHeight="1" thickBot="1">
      <c r="A50" s="76" t="s">
        <v>13</v>
      </c>
      <c r="B50" s="77" t="s">
        <v>46</v>
      </c>
      <c r="C50" s="78">
        <v>301</v>
      </c>
      <c r="D50" s="79">
        <v>428.3</v>
      </c>
      <c r="E50" s="78">
        <v>428.3</v>
      </c>
      <c r="F50" s="78">
        <v>101.3</v>
      </c>
      <c r="G50" s="78">
        <v>101.3</v>
      </c>
      <c r="H50" s="80">
        <f t="shared" si="3"/>
        <v>5.5451549687434995E-3</v>
      </c>
      <c r="I50" s="81">
        <f t="shared" si="33"/>
        <v>0</v>
      </c>
      <c r="J50" s="82">
        <f>G50/E50</f>
        <v>0.23651646042493579</v>
      </c>
      <c r="K50" s="46">
        <f t="shared" si="34"/>
        <v>1</v>
      </c>
      <c r="L50" s="83">
        <f t="shared" si="28"/>
        <v>-199.7</v>
      </c>
      <c r="M50" s="48">
        <f t="shared" si="1"/>
        <v>-0.66345514950166118</v>
      </c>
    </row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4" type="noConversion"/>
  <pageMargins left="0.47244094488188981" right="0.11811023622047245" top="0.55118110236220474" bottom="0.11811023622047245" header="0.11811023622047245" footer="0.11811023622047245"/>
  <pageSetup paperSize="9" scale="70" orientation="landscape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Табл.1 РПр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User</cp:lastModifiedBy>
  <cp:lastPrinted>2020-01-20T13:46:32Z</cp:lastPrinted>
  <dcterms:created xsi:type="dcterms:W3CDTF">2013-01-22T05:32:31Z</dcterms:created>
  <dcterms:modified xsi:type="dcterms:W3CDTF">2020-07-15T10:45:37Z</dcterms:modified>
</cp:coreProperties>
</file>